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24226"/>
  <mc:AlternateContent xmlns:mc="http://schemas.openxmlformats.org/markup-compatibility/2006">
    <mc:Choice Requires="x15">
      <x15ac:absPath xmlns:x15ac="http://schemas.microsoft.com/office/spreadsheetml/2010/11/ac" url="C:\Users\presi\Downloads\"/>
    </mc:Choice>
  </mc:AlternateContent>
  <xr:revisionPtr revIDLastSave="0" documentId="13_ncr:1_{32F746B1-8D53-49D2-BC72-BDE908367F42}" xr6:coauthVersionLast="47" xr6:coauthVersionMax="47" xr10:uidLastSave="{00000000-0000-0000-0000-000000000000}"/>
  <bookViews>
    <workbookView xWindow="-120" yWindow="-120" windowWidth="29040" windowHeight="15720" activeTab="2" xr2:uid="{00000000-000D-0000-FFFF-FFFF00000000}"/>
  </bookViews>
  <sheets>
    <sheet name="Planilla y recibos" sheetId="33" r:id="rId1"/>
    <sheet name="Parametros" sheetId="35" r:id="rId2"/>
    <sheet name="Planilla" sheetId="23" r:id="rId3"/>
    <sheet name="Recibos" sheetId="24" r:id="rId4"/>
    <sheet name="Parametros Antes" sheetId="39" state="hidden" r:id="rId5"/>
    <sheet name="Planilla Antes" sheetId="40" state="hidden" r:id="rId6"/>
    <sheet name="Planilla Antes-Ahora" sheetId="42" state="hidden" r:id="rId7"/>
    <sheet name="Fin" sheetId="3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a">#N/A</definedName>
    <definedName name="\c">#REF!</definedName>
    <definedName name="\k">#REF!</definedName>
    <definedName name="\l">#REF!</definedName>
    <definedName name="\s">#REF!</definedName>
    <definedName name="\x">#REF!</definedName>
    <definedName name="_____DAT6">#REF!</definedName>
    <definedName name="_____DAT7">#REF!</definedName>
    <definedName name="_____DAT8">#REF!</definedName>
    <definedName name="____DAT1">#REF!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1">#REF!</definedName>
    <definedName name="_2">#N/A</definedName>
    <definedName name="_CCR2">#REF!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3">#REF!</definedName>
    <definedName name="_DAT5">#REF!</definedName>
    <definedName name="_DAT6">#REF!</definedName>
    <definedName name="_DAT7">#REF!</definedName>
    <definedName name="_DAT8">#REF!</definedName>
    <definedName name="_DAT9">#REF!</definedName>
    <definedName name="_Fill" localSheetId="7" hidden="1">#REF!</definedName>
    <definedName name="_Fill" localSheetId="0" hidden="1">#REF!</definedName>
    <definedName name="_Fill" hidden="1">#REF!</definedName>
    <definedName name="_Key1" localSheetId="7" hidden="1">#REF!</definedName>
    <definedName name="_Key1" localSheetId="0" hidden="1">#REF!</definedName>
    <definedName name="_Key1" hidden="1">#REF!</definedName>
    <definedName name="_Key2" localSheetId="7" hidden="1">#REF!</definedName>
    <definedName name="_Key2" localSheetId="0" hidden="1">#REF!</definedName>
    <definedName name="_Key2" hidden="1">#REF!</definedName>
    <definedName name="_Order1" hidden="1">255</definedName>
    <definedName name="_Order2" hidden="1">255</definedName>
    <definedName name="_Sort" localSheetId="7" hidden="1">#REF!</definedName>
    <definedName name="_Sort" localSheetId="0" hidden="1">#REF!</definedName>
    <definedName name="_Sort" hidden="1">#REF!</definedName>
    <definedName name="a">'[1]Reintegro 6%'!Annual_interest_rate/'[1]Reintegro 6%'!Payments_per_year</definedName>
    <definedName name="A_IMPRESIÓN_IM">#REF!</definedName>
    <definedName name="aaa">#N/A</definedName>
    <definedName name="aaaaaaaaaaaaaaa">#N/A</definedName>
    <definedName name="abbb">IF(#REF!&lt;&gt;"",#REF!*[0]!Periodic_rate,"")</definedName>
    <definedName name="ACTI">#N/A</definedName>
    <definedName name="ACTIVO">#N/A</definedName>
    <definedName name="Activo_equipo">#N/A</definedName>
    <definedName name="activo2009">#REF!</definedName>
    <definedName name="activos">#REF!</definedName>
    <definedName name="ACTUAL">#N/A</definedName>
    <definedName name="addc">#N/A</definedName>
    <definedName name="Afp">#N/A</definedName>
    <definedName name="akjk">#N/A</definedName>
    <definedName name="anankijdfrlf">#REF!</definedName>
    <definedName name="ANEX">'[2]plan Quin'!Payments_per_year*'[2]plan Quin'!Term_in_years</definedName>
    <definedName name="anexo">#REF!</definedName>
    <definedName name="ANEXO..">IF(#REF!&lt;&gt;"",#REF!*'[2]plan Quin'!Periodic_rate,"")</definedName>
    <definedName name="ANEXO...">'[2]plan Quin'!Payments_per_year*'[2]plan Quin'!Term_in_years</definedName>
    <definedName name="ANEXOS">#N/A</definedName>
    <definedName name="ani">#N/A</definedName>
    <definedName name="anjfdkajoklfd">#N/A</definedName>
    <definedName name="Annual_interest_rate">#REF!</definedName>
    <definedName name="AnualidDiap23">#REF!</definedName>
    <definedName name="_xlnm.Print_Area" localSheetId="2">Planilla!$A$1:$U$61</definedName>
    <definedName name="_xlnm.Print_Area" localSheetId="5">'Planilla Antes'!$A$1:$U$61</definedName>
    <definedName name="_xlnm.Print_Area" localSheetId="6">'Planilla Antes-Ahora'!$A$1:$L$58</definedName>
    <definedName name="_xlnm.Print_Area">#REF!</definedName>
    <definedName name="AS">'[2]plan Quin'!Payments_per_year*'[2]plan Quin'!Term_in_years</definedName>
    <definedName name="AS2DocOpenMode" hidden="1">"AS2DocumentEdit"</definedName>
    <definedName name="asd">#N/A</definedName>
    <definedName name="asde">IF(#REF!&lt;&gt;"",#REF!*[0]!kj,"")</definedName>
    <definedName name="ASW">IF(#REF!&lt;&gt;"",DATE(YEAR('[2]plan Quin'!First_payment_due),MONTH('[2]plan Quin'!First_payment_due)+(#REF!-1)*12/'[2]plan Quin'!Payments_per_year,DAY('[2]plan Quin'!First_payment_due)),"")</definedName>
    <definedName name="AZ">'[2]plan Quin'!Payments_per_year*'[2]plan Quin'!Term_in_years</definedName>
    <definedName name="b">IF(#REF!&lt;&gt;"",#REF!*'[3]Sumar efectivo'!Periodic_rate,"")</definedName>
    <definedName name="B_208">#REF!</definedName>
    <definedName name="Balance">IF(OR(#REF!="",#REF!=sdsadsa),"",#REF!+1)</definedName>
    <definedName name="BASE">[4]BASE!$B$3:$D$1999</definedName>
    <definedName name="_xlnm.Database">#REF!</definedName>
    <definedName name="bccc">IF(#REF!&lt;&gt;"",#REF!*[2]!per,"")</definedName>
    <definedName name="Beg">IF(#REF!&lt;&gt;"",#REF!,"")</definedName>
    <definedName name="Beg.Bal">IF(#REF!&lt;&gt;"",#REF!,"")</definedName>
    <definedName name="Calculated_payment">#REF!</definedName>
    <definedName name="camilo">#REF!</definedName>
    <definedName name="ccc">#N/A</definedName>
    <definedName name="CCCC">IF(#REF!&lt;&gt;"",#REF!-#REF!,"")</definedName>
    <definedName name="CCRIR">#N/A</definedName>
    <definedName name="Cierre">IF(#REF!&lt;&gt;"",#REF!-#REF!,"")</definedName>
    <definedName name="CIF">#REF!</definedName>
    <definedName name="Cliente">#REF!</definedName>
    <definedName name="Cliente1">#REF!</definedName>
    <definedName name="Cliente10">#REF!</definedName>
    <definedName name="Cliente11">#REF!</definedName>
    <definedName name="Cliente12">#REF!</definedName>
    <definedName name="Cliente13">#REF!</definedName>
    <definedName name="Cliente2">#REF!</definedName>
    <definedName name="Cliente4">#REF!</definedName>
    <definedName name="Cliente5">#REF!</definedName>
    <definedName name="Cliente6">#REF!</definedName>
    <definedName name="Cliente7">#REF!</definedName>
    <definedName name="Cliente9">#REF!</definedName>
    <definedName name="Clientes">#REF!</definedName>
    <definedName name="Clinete3">#REF!</definedName>
    <definedName name="Clinete8">#REF!</definedName>
    <definedName name="conci">#REF!</definedName>
    <definedName name="Cons">#REF!</definedName>
    <definedName name="COSTOS">'[5]NUEVOS COSTOS'!$A$2:$E$188</definedName>
    <definedName name="cruce">'[6]ANEXO 1 (2)'!$C$151</definedName>
    <definedName name="Cuent">#N/A</definedName>
    <definedName name="Cuenta">#N/A</definedName>
    <definedName name="Cuentas_por_cobrar">#REF!</definedName>
    <definedName name="Cum.Interest">IF(#REF!&lt;&gt;"",#REF!+#REF!,"")</definedName>
    <definedName name="d">#N/A</definedName>
    <definedName name="dat">[7]Hoja1!$C$2:$C$50</definedName>
    <definedName name="DATA10">#REF!</definedName>
    <definedName name="ddd">[8]prod.terminado!$BS$880:$CX$1345</definedName>
    <definedName name="DEP">#REF!</definedName>
    <definedName name="deudores">#N/A</definedName>
    <definedName name="df">[7]Hoja1!$F$2:$F$50</definedName>
    <definedName name="Diferencias">#REF!</definedName>
    <definedName name="EDIFICIO">#N/A</definedName>
    <definedName name="eds">#N/A</definedName>
    <definedName name="EF">[9]EF!$A$1:$H$8431</definedName>
    <definedName name="EGRESOS">#REF!</definedName>
    <definedName name="Empresas_afiliadas">#REF!</definedName>
    <definedName name="Ending.Balance">IF(#REF!&lt;&gt;"",#REF!-#REF!,"")</definedName>
    <definedName name="ENE">[10]COPIBAL!$B$7:$G$500</definedName>
    <definedName name="Entered_payment">#REF!</definedName>
    <definedName name="ER">#REF!</definedName>
    <definedName name="es">#N/A</definedName>
    <definedName name="ESDR">#N/A</definedName>
    <definedName name="EWD">#N/A</definedName>
    <definedName name="ewnknjjbjbdfbjbjbdfjajdsbfhabsdj">#REF!</definedName>
    <definedName name="Excel_BuiltIn_Print_Area_3">#REF!</definedName>
    <definedName name="FACTOR">#REF!</definedName>
    <definedName name="fd">#N/A</definedName>
    <definedName name="ffffffff">#REF!</definedName>
    <definedName name="First_payment_due">#REF!</definedName>
    <definedName name="First_payment_no">#REF!</definedName>
    <definedName name="gastos">#REF!</definedName>
    <definedName name="gjhgbhghjg">#N/A</definedName>
    <definedName name="granjas">#REF!</definedName>
    <definedName name="HERRAMIENTA">#N/A</definedName>
    <definedName name="hghgjhgbkj">#N/A</definedName>
    <definedName name="hikjhikjhjikj">#N/A</definedName>
    <definedName name="iityuydfmb">IF(#REF!&lt;&gt;"",#REF!+#REF!,"")</definedName>
    <definedName name="Imprimir_área_IM">#REF!</definedName>
    <definedName name="INCENDIO">#N/A</definedName>
    <definedName name="Indice_interes_anual">#REF!</definedName>
    <definedName name="Indices">[11]INPC!$B$4:$C$376</definedName>
    <definedName name="INGRESOS">#REF!</definedName>
    <definedName name="INPC">[11]INPC!$B$4:$C$376</definedName>
    <definedName name="INSTALACION">#N/A</definedName>
    <definedName name="inter">#N/A</definedName>
    <definedName name="Interé">IF(#REF!&lt;&gt;"",#REF!*[0]!Periodic_rate,"")</definedName>
    <definedName name="Interes">IF(#REF!&lt;&gt;"",#REF!+#REF!,"")</definedName>
    <definedName name="Interest">IF(#REF!&lt;&gt;"",#REF!*[0]!Periodic_rate,"")</definedName>
    <definedName name="ISSS_Consulta">#REF!</definedName>
    <definedName name="ISSS_Semanal_Consulta">#REF!</definedName>
    <definedName name="jorge">[7]Hoja1!$I$2:$I$50</definedName>
    <definedName name="julio">#N/A</definedName>
    <definedName name="k">IF(OR(#REF!="",#REF!=eds),"",#REF!+1)</definedName>
    <definedName name="karla">IF(#REF!&lt;&gt;"",#REF!,"")</definedName>
    <definedName name="kj">[0]!Annual_interest_rate/[0]!Payments_per_year</definedName>
    <definedName name="kjdfjakjflkjsadkfljads">#N/A</definedName>
    <definedName name="KJGDDSAAYYYYYYYYYYYYYYYYYYYYYYYYYYY">#REF!</definedName>
    <definedName name="l">#REF!</definedName>
    <definedName name="La_Costancia">#REF!</definedName>
    <definedName name="Loan_amount">#REF!</definedName>
    <definedName name="lpas">[12]INPC!$B$4:$C$376</definedName>
    <definedName name="M">IF(OR(#REF!="",#REF!='[1]Anexo 1 (2)'!Total_payments),"",#REF!+1)</definedName>
    <definedName name="MA">[11]INPC!$B$4:$C$376</definedName>
    <definedName name="MAMMM">IF(#REF!&lt;&gt;"",MIN(#REF!,'[2]plan Quin'!Pmt_to_use-#REF!),"")</definedName>
    <definedName name="MAQUINARIA">#N/A</definedName>
    <definedName name="MARINA">[11]INPC!$B$4:$C$376</definedName>
    <definedName name="mnvja">#N/A</definedName>
    <definedName name="MOBILIARIO">#N/A</definedName>
    <definedName name="mouu">#N/A</definedName>
    <definedName name="mvodragde">[13]Base!$B$8:$C$2924</definedName>
    <definedName name="n">#REF!</definedName>
    <definedName name="NA">#N/A</definedName>
    <definedName name="Nombre_Clientes">[14]Clientes!$B$2:$B$101</definedName>
    <definedName name="NUEVO">[15]Hoja1!$E$1:$K$305</definedName>
    <definedName name="NumPago">IF(OR(#REF!="",#REF!=[0]!Total_payments),"",#REF!+1)</definedName>
    <definedName name="NVSNVSNS´FNA´DFQ">#N/A</definedName>
    <definedName name="ñ">#REF!</definedName>
    <definedName name="o">#N/A</definedName>
    <definedName name="Obra1">'[16]C-1 s1-1-1'!$A$10:$M$31</definedName>
    <definedName name="Obra2">'[16]C-1 s1-1-2'!$A$10:$M$31</definedName>
    <definedName name="OOO">#N/A</definedName>
    <definedName name="OTROSGTOS">#REF!</definedName>
    <definedName name="p">#REF!</definedName>
    <definedName name="pago">#N/A</definedName>
    <definedName name="pay">#N/A</definedName>
    <definedName name="payment.Num">IF(OR(#REF!="",#REF!=[0]!Total_payments),"",#REF!+1)</definedName>
    <definedName name="PAYMENT.NUM1">#N/A</definedName>
    <definedName name="Payments_per_year">#REF!</definedName>
    <definedName name="per">[2]!Annual_interest_rate/[2]!Payments_per_year</definedName>
    <definedName name="PeriodDiap23">#REF!</definedName>
    <definedName name="Periodic_rate">Annual_interest_rate/Payments_per_year</definedName>
    <definedName name="PeriodoDiap13">#REF!</definedName>
    <definedName name="Permanente">#N/A</definedName>
    <definedName name="PMT">#REF!</definedName>
    <definedName name="Pmt_to_use">#REF!</definedName>
    <definedName name="PRECIO">#REF!</definedName>
    <definedName name="Prestamos">#REF!</definedName>
    <definedName name="princ">IF(#REF!&lt;&gt;"",MIN(#REF!,[2]!Pmt_to_use-#REF!),"")</definedName>
    <definedName name="Principal">IF(#REF!&lt;&gt;"",MIN(#REF!,Pmt_to_use-#REF!),"")</definedName>
    <definedName name="PrincipalDiap12">#REF!</definedName>
    <definedName name="Print_Area_MI">#REF!</definedName>
    <definedName name="PRINT_TITLES_MI">#REF!</definedName>
    <definedName name="qqqqq">#N/A</definedName>
    <definedName name="qqqqqqqqqqqq">#N/A</definedName>
    <definedName name="QW">IF(#REF!&lt;&gt;"",#REF!,"")</definedName>
    <definedName name="qwreee">IF(#REF!&lt;&gt;"",#REF!*pago,"")</definedName>
    <definedName name="qww">IF(#REF!&lt;&gt;"",#REF!*[17]!pago,"")</definedName>
    <definedName name="qwwerty">#REF!</definedName>
    <definedName name="Resum">[0]!Annual_interest_rate/[0]!Payments_per_year</definedName>
    <definedName name="reta">[7]Hoja1!$B$2:$B$50</definedName>
    <definedName name="retenciones">#N/A</definedName>
    <definedName name="ruth">IF(#REF!&lt;&gt;"",#REF!*[0]!kj,"")</definedName>
    <definedName name="S">IF(#REF!&lt;&gt;"",#REF!*'[2]plan Quin'!Periodic_rate,"")</definedName>
    <definedName name="SAD">#REF!</definedName>
    <definedName name="Salazar_Romero">#REF!</definedName>
    <definedName name="SALDO">#REF!</definedName>
    <definedName name="Saldo1">#REF!</definedName>
    <definedName name="Saldo2">#REF!</definedName>
    <definedName name="Saldo3">#REF!</definedName>
    <definedName name="Saldo4">#REF!</definedName>
    <definedName name="Saldo5">#REF!</definedName>
    <definedName name="sdasfdsadf">#N/A</definedName>
    <definedName name="sddd">#N/A</definedName>
    <definedName name="sdsadsa">#N/A</definedName>
    <definedName name="SHARED_FORMULA_0">#N/A</definedName>
    <definedName name="SHARED_FORMULA_1">#N/A</definedName>
    <definedName name="SHARED_FORMULA_2">#N/A</definedName>
    <definedName name="SHARED_FORMULA_3">#N/A</definedName>
    <definedName name="SHARED_FORMULA_4">#N/A</definedName>
    <definedName name="show">IF(#REF!&lt;&gt;"",DATE(YEAR([2]!First_payment_due),MONTH([2]!First_payment_due)+(#REF!-1)*12/[2]!Payments_per_year,DAY([2]!First_payment_due)),"")</definedName>
    <definedName name="Show.Date">IF(#REF!&lt;&gt;"",DATE(YEAR(First_payment_due),MONTH(First_payment_due)+(#REF!-1)*12/Payments_per_year,DAY(First_payment_due)),"")</definedName>
    <definedName name="SHOWDATE">#N/A</definedName>
    <definedName name="SOLICITUD">#REF!</definedName>
    <definedName name="solo">#N/A</definedName>
    <definedName name="SONIA">IF(#REF!&lt;&gt;"",MIN(#REF!,'[2]plan Quin'!Pmt_to_use-#REF!),"")</definedName>
    <definedName name="Specialty">#REF!</definedName>
    <definedName name="SQSQSXD">#N/A</definedName>
    <definedName name="SS">'[18]FIBRAS MOLINO'!$AI$206:$AY$230</definedName>
    <definedName name="t">#REF!</definedName>
    <definedName name="Table_beg_bal">#REF!</definedName>
    <definedName name="Table_prior_interest">#REF!</definedName>
    <definedName name="Table_start_date">#REF!</definedName>
    <definedName name="Table_start_pmt">#REF!</definedName>
    <definedName name="Taca">#REF!</definedName>
    <definedName name="Tasa0PorcDiap13">#REF!</definedName>
    <definedName name="Tasa0PorcDiap21">#REF!</definedName>
    <definedName name="Tasa10PorcDiap13">#REF!</definedName>
    <definedName name="Tasa10PorcDiap21">#REF!</definedName>
    <definedName name="Tasa10PorcDiap23">#REF!</definedName>
    <definedName name="Tasa15PorcDiap13">#REF!</definedName>
    <definedName name="Tasa15PorcDiap21">#REF!</definedName>
    <definedName name="Tasa5PorcDiap13">#REF!</definedName>
    <definedName name="Tasa5PorcDiap21">#REF!</definedName>
    <definedName name="TasaDiap12">#REF!</definedName>
    <definedName name="Term_in_years">#REF!</definedName>
    <definedName name="TEST0">#REF!</definedName>
    <definedName name="TEST1">#REF!</definedName>
    <definedName name="TEST2">#REF!</definedName>
    <definedName name="TESTHKEY">#REF!</definedName>
    <definedName name="TESTKEYS">#REF!</definedName>
    <definedName name="TESTVKEY">#REF!</definedName>
    <definedName name="TiempoDiap12">#REF!</definedName>
    <definedName name="TIENDAS">[19]db!$A$1:$A$47</definedName>
    <definedName name="tiriioi">#REF!</definedName>
    <definedName name="_xlnm.Print_Titles">#REF!</definedName>
    <definedName name="total">#REF!</definedName>
    <definedName name="Total_activo">'[20]F-1_BALC.'!$F$27</definedName>
    <definedName name="TOTAL_COSTOS_Y_GASTOS">#REF!</definedName>
    <definedName name="Total_de_cuentas_por_cobrar">#REF!</definedName>
    <definedName name="TOTAL_GASTO">#REF!</definedName>
    <definedName name="Total_inversiones">#REF!</definedName>
    <definedName name="Total_obligaciones">#REF!</definedName>
    <definedName name="Total_payments">Payments_per_year*Term_in_years</definedName>
    <definedName name="Total1">#REF!</definedName>
    <definedName name="TOTALES">'[21]Anexo 1 (2)'!$C$61</definedName>
    <definedName name="TRANSPORTE">#N/A</definedName>
    <definedName name="TRANSPORTE1">#N/A</definedName>
    <definedName name="TRANSPORTE2">#N/A</definedName>
    <definedName name="TRANSPORTE3">#N/A</definedName>
    <definedName name="VALOR">#N/A</definedName>
    <definedName name="VENTAS">[22]Base!$B$3:$G$7500</definedName>
    <definedName name="VFuturoDiap12">#REF!</definedName>
    <definedName name="vvv">#N/A</definedName>
    <definedName name="w">#REF!</definedName>
    <definedName name="xenia">#N/A</definedName>
    <definedName name="xxx">IF(#REF!&lt;&gt;"",#REF!*[2]!per,"")</definedName>
    <definedName name="yo">#N/A</definedName>
    <definedName name="zz">#N/A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6" i="42" l="1"/>
  <c r="G56" i="42"/>
  <c r="F56" i="42"/>
  <c r="H55" i="42"/>
  <c r="G55" i="42"/>
  <c r="F55" i="42"/>
  <c r="H54" i="42"/>
  <c r="G54" i="42"/>
  <c r="F54" i="42"/>
  <c r="H53" i="42"/>
  <c r="G53" i="42"/>
  <c r="F53" i="42"/>
  <c r="H52" i="42"/>
  <c r="G52" i="42"/>
  <c r="F52" i="42"/>
  <c r="H51" i="42"/>
  <c r="G51" i="42"/>
  <c r="F51" i="42"/>
  <c r="H50" i="42"/>
  <c r="G50" i="42"/>
  <c r="F50" i="42"/>
  <c r="H49" i="42"/>
  <c r="G49" i="42"/>
  <c r="F49" i="42"/>
  <c r="H48" i="42"/>
  <c r="G48" i="42"/>
  <c r="F48" i="42"/>
  <c r="H47" i="42"/>
  <c r="G47" i="42"/>
  <c r="F47" i="42"/>
  <c r="H46" i="42"/>
  <c r="G46" i="42"/>
  <c r="F46" i="42"/>
  <c r="H45" i="42"/>
  <c r="G45" i="42"/>
  <c r="F45" i="42"/>
  <c r="H44" i="42"/>
  <c r="G44" i="42"/>
  <c r="F44" i="42"/>
  <c r="H43" i="42"/>
  <c r="G43" i="42"/>
  <c r="F43" i="42"/>
  <c r="H42" i="42"/>
  <c r="G42" i="42"/>
  <c r="F42" i="42"/>
  <c r="H41" i="42"/>
  <c r="G41" i="42"/>
  <c r="F41" i="42"/>
  <c r="H40" i="42"/>
  <c r="G40" i="42"/>
  <c r="F40" i="42"/>
  <c r="H39" i="42"/>
  <c r="G39" i="42"/>
  <c r="F39" i="42"/>
  <c r="H38" i="42"/>
  <c r="G38" i="42"/>
  <c r="F38" i="42"/>
  <c r="H37" i="42"/>
  <c r="G37" i="42"/>
  <c r="F37" i="42"/>
  <c r="H36" i="42"/>
  <c r="G36" i="42"/>
  <c r="F36" i="42"/>
  <c r="H35" i="42"/>
  <c r="G35" i="42"/>
  <c r="F35" i="42"/>
  <c r="H34" i="42"/>
  <c r="G34" i="42"/>
  <c r="F34" i="42"/>
  <c r="H33" i="42"/>
  <c r="G33" i="42"/>
  <c r="F33" i="42"/>
  <c r="H32" i="42"/>
  <c r="G32" i="42"/>
  <c r="F32" i="42"/>
  <c r="H31" i="42"/>
  <c r="G31" i="42"/>
  <c r="F31" i="42"/>
  <c r="H30" i="42"/>
  <c r="G30" i="42"/>
  <c r="F30" i="42"/>
  <c r="H29" i="42"/>
  <c r="G29" i="42"/>
  <c r="F29" i="42"/>
  <c r="H28" i="42"/>
  <c r="G28" i="42"/>
  <c r="F28" i="42"/>
  <c r="H27" i="42"/>
  <c r="G27" i="42"/>
  <c r="F27" i="42"/>
  <c r="H26" i="42"/>
  <c r="G26" i="42"/>
  <c r="F26" i="42"/>
  <c r="H25" i="42"/>
  <c r="G25" i="42"/>
  <c r="F25" i="42"/>
  <c r="H24" i="42"/>
  <c r="G24" i="42"/>
  <c r="F24" i="42"/>
  <c r="H23" i="42"/>
  <c r="G23" i="42"/>
  <c r="F23" i="42"/>
  <c r="H22" i="42"/>
  <c r="G22" i="42"/>
  <c r="F22" i="42"/>
  <c r="H21" i="42"/>
  <c r="G21" i="42"/>
  <c r="F21" i="42"/>
  <c r="H20" i="42"/>
  <c r="G20" i="42"/>
  <c r="F20" i="42"/>
  <c r="H19" i="42"/>
  <c r="G19" i="42"/>
  <c r="F19" i="42"/>
  <c r="H18" i="42"/>
  <c r="G18" i="42"/>
  <c r="H17" i="42"/>
  <c r="G17" i="42"/>
  <c r="F17" i="42"/>
  <c r="H16" i="42"/>
  <c r="G16" i="42"/>
  <c r="F16" i="42"/>
  <c r="H15" i="42"/>
  <c r="G15" i="42"/>
  <c r="F15" i="42"/>
  <c r="H14" i="42"/>
  <c r="G14" i="42"/>
  <c r="F14" i="42"/>
  <c r="H13" i="42"/>
  <c r="G13" i="42"/>
  <c r="F13" i="42"/>
  <c r="H12" i="42"/>
  <c r="G12" i="42"/>
  <c r="F12" i="42"/>
  <c r="H11" i="42"/>
  <c r="G11" i="42"/>
  <c r="F11" i="42"/>
  <c r="H10" i="42"/>
  <c r="G10" i="42"/>
  <c r="F10" i="42"/>
  <c r="H9" i="42"/>
  <c r="G9" i="42"/>
  <c r="F9" i="42"/>
  <c r="H8" i="42"/>
  <c r="G8" i="42"/>
  <c r="F8" i="42"/>
  <c r="E56" i="42"/>
  <c r="E55" i="42"/>
  <c r="E54" i="42"/>
  <c r="E53" i="42"/>
  <c r="E52" i="42"/>
  <c r="E51" i="42"/>
  <c r="E50" i="42"/>
  <c r="E49" i="42"/>
  <c r="E48" i="42"/>
  <c r="E47" i="42"/>
  <c r="E46" i="42"/>
  <c r="E45" i="42"/>
  <c r="E44" i="42"/>
  <c r="E43" i="42"/>
  <c r="E42" i="42"/>
  <c r="E41" i="42"/>
  <c r="E40" i="42"/>
  <c r="E39" i="42"/>
  <c r="E38" i="42"/>
  <c r="E37" i="42"/>
  <c r="E36" i="42"/>
  <c r="E35" i="42"/>
  <c r="E34" i="42"/>
  <c r="E33" i="42"/>
  <c r="E32" i="42"/>
  <c r="E31" i="42"/>
  <c r="E30" i="42"/>
  <c r="E29" i="42"/>
  <c r="E28" i="42"/>
  <c r="E27" i="42"/>
  <c r="E26" i="42"/>
  <c r="E25" i="42"/>
  <c r="E24" i="42"/>
  <c r="E23" i="42"/>
  <c r="E22" i="42"/>
  <c r="E21" i="42"/>
  <c r="E20" i="42"/>
  <c r="E19" i="42"/>
  <c r="E18" i="42"/>
  <c r="E17" i="42"/>
  <c r="E16" i="42"/>
  <c r="E15" i="42"/>
  <c r="E14" i="42"/>
  <c r="E13" i="42"/>
  <c r="E12" i="42"/>
  <c r="E11" i="42"/>
  <c r="E10" i="42"/>
  <c r="E9" i="42"/>
  <c r="E8" i="42"/>
  <c r="E7" i="42"/>
  <c r="D56" i="42"/>
  <c r="D55" i="42"/>
  <c r="D54"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C56" i="42"/>
  <c r="C55" i="42"/>
  <c r="C54" i="42"/>
  <c r="C53" i="42"/>
  <c r="C52" i="42"/>
  <c r="C51" i="42"/>
  <c r="C50" i="42"/>
  <c r="C49" i="42"/>
  <c r="C48" i="42"/>
  <c r="C47" i="42"/>
  <c r="C46" i="42"/>
  <c r="C45" i="42"/>
  <c r="C44" i="42"/>
  <c r="C43" i="42"/>
  <c r="C42" i="42"/>
  <c r="C41" i="42"/>
  <c r="C40" i="42"/>
  <c r="C39" i="42"/>
  <c r="C38" i="42"/>
  <c r="C37" i="42"/>
  <c r="C36" i="42"/>
  <c r="C35" i="42"/>
  <c r="C34" i="42"/>
  <c r="C33" i="42"/>
  <c r="C32" i="42"/>
  <c r="C31" i="42"/>
  <c r="C30" i="42"/>
  <c r="C29" i="42"/>
  <c r="C28" i="42"/>
  <c r="C27" i="42"/>
  <c r="C26" i="42"/>
  <c r="C25" i="42"/>
  <c r="C24" i="42"/>
  <c r="C23" i="42"/>
  <c r="C22" i="42"/>
  <c r="C21" i="42"/>
  <c r="C20" i="42"/>
  <c r="C19" i="42"/>
  <c r="C18" i="42"/>
  <c r="C17" i="42"/>
  <c r="C16" i="42"/>
  <c r="C15" i="42"/>
  <c r="C14" i="42"/>
  <c r="C13" i="42"/>
  <c r="C12" i="42"/>
  <c r="C11" i="42"/>
  <c r="C10" i="42"/>
  <c r="C9" i="42"/>
  <c r="C8" i="42"/>
  <c r="C7" i="42"/>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H59" i="40"/>
  <c r="G59" i="40"/>
  <c r="F59" i="40"/>
  <c r="H58" i="40"/>
  <c r="G58" i="40"/>
  <c r="F58" i="40"/>
  <c r="H57" i="40"/>
  <c r="G57" i="40"/>
  <c r="F57" i="40"/>
  <c r="H56" i="40"/>
  <c r="G56" i="40"/>
  <c r="F56" i="40"/>
  <c r="H55" i="40"/>
  <c r="G55" i="40"/>
  <c r="F55" i="40"/>
  <c r="H54" i="40"/>
  <c r="G54" i="40"/>
  <c r="F54" i="40"/>
  <c r="H53" i="40"/>
  <c r="G53" i="40"/>
  <c r="F53" i="40"/>
  <c r="H52" i="40"/>
  <c r="G52" i="40"/>
  <c r="F52" i="40"/>
  <c r="H51" i="40"/>
  <c r="G51" i="40"/>
  <c r="F51" i="40"/>
  <c r="H50" i="40"/>
  <c r="G50" i="40"/>
  <c r="F50" i="40"/>
  <c r="H49" i="40"/>
  <c r="G49" i="40"/>
  <c r="F49" i="40"/>
  <c r="H48" i="40"/>
  <c r="G48" i="40"/>
  <c r="F48" i="40"/>
  <c r="H47" i="40"/>
  <c r="G47" i="40"/>
  <c r="F47" i="40"/>
  <c r="H46" i="40"/>
  <c r="G46" i="40"/>
  <c r="F46" i="40"/>
  <c r="H45" i="40"/>
  <c r="G45" i="40"/>
  <c r="F45" i="40"/>
  <c r="H44" i="40"/>
  <c r="G44" i="40"/>
  <c r="F44" i="40"/>
  <c r="H43" i="40"/>
  <c r="G43" i="40"/>
  <c r="F43" i="40"/>
  <c r="H42" i="40"/>
  <c r="G42" i="40"/>
  <c r="F42" i="40"/>
  <c r="H41" i="40"/>
  <c r="G41" i="40"/>
  <c r="F41" i="40"/>
  <c r="H40" i="40"/>
  <c r="G40" i="40"/>
  <c r="F40" i="40"/>
  <c r="H39" i="40"/>
  <c r="G39" i="40"/>
  <c r="F39" i="40"/>
  <c r="H38" i="40"/>
  <c r="G38" i="40"/>
  <c r="F38" i="40"/>
  <c r="H37" i="40"/>
  <c r="G37" i="40"/>
  <c r="F37" i="40"/>
  <c r="H36" i="40"/>
  <c r="G36" i="40"/>
  <c r="F36" i="40"/>
  <c r="H35" i="40"/>
  <c r="G35" i="40"/>
  <c r="F35" i="40"/>
  <c r="H34" i="40"/>
  <c r="G34" i="40"/>
  <c r="F34" i="40"/>
  <c r="H33" i="40"/>
  <c r="G33" i="40"/>
  <c r="F33" i="40"/>
  <c r="H32" i="40"/>
  <c r="G32" i="40"/>
  <c r="F32" i="40"/>
  <c r="H31" i="40"/>
  <c r="G31" i="40"/>
  <c r="F31" i="40"/>
  <c r="H30" i="40"/>
  <c r="G30" i="40"/>
  <c r="F30" i="40"/>
  <c r="H29" i="40"/>
  <c r="G29" i="40"/>
  <c r="F29" i="40"/>
  <c r="H28" i="40"/>
  <c r="G28" i="40"/>
  <c r="F28" i="40"/>
  <c r="H27" i="40"/>
  <c r="G27" i="40"/>
  <c r="F27" i="40"/>
  <c r="H26" i="40"/>
  <c r="G26" i="40"/>
  <c r="F26" i="40"/>
  <c r="H25" i="40"/>
  <c r="G25" i="40"/>
  <c r="F25" i="40"/>
  <c r="H24" i="40"/>
  <c r="G24" i="40"/>
  <c r="F24" i="40"/>
  <c r="H23" i="40"/>
  <c r="G23" i="40"/>
  <c r="F23" i="40"/>
  <c r="H22" i="40"/>
  <c r="G22" i="40"/>
  <c r="F22" i="40"/>
  <c r="H21" i="40"/>
  <c r="G21" i="40"/>
  <c r="H20" i="40"/>
  <c r="G20" i="40"/>
  <c r="F20" i="40"/>
  <c r="H19" i="40"/>
  <c r="G19" i="40"/>
  <c r="F19" i="40"/>
  <c r="H18" i="40"/>
  <c r="G18" i="40"/>
  <c r="F18" i="40"/>
  <c r="H17" i="40"/>
  <c r="G17" i="40"/>
  <c r="F17" i="40"/>
  <c r="H16" i="40"/>
  <c r="G16" i="40"/>
  <c r="F16" i="40"/>
  <c r="H15" i="40"/>
  <c r="G15" i="40"/>
  <c r="F15" i="40"/>
  <c r="H14" i="40"/>
  <c r="G14" i="40"/>
  <c r="F14" i="40"/>
  <c r="H13" i="40"/>
  <c r="G13" i="40"/>
  <c r="F13" i="40"/>
  <c r="H12" i="40"/>
  <c r="G12" i="40"/>
  <c r="F12" i="40"/>
  <c r="H11" i="40"/>
  <c r="G11" i="40"/>
  <c r="F11" i="40"/>
  <c r="H10" i="40"/>
  <c r="G10" i="40"/>
  <c r="E59" i="40"/>
  <c r="D59" i="40"/>
  <c r="C59" i="40"/>
  <c r="E58" i="40"/>
  <c r="D58" i="40"/>
  <c r="C58" i="40"/>
  <c r="E57" i="40"/>
  <c r="D57" i="40"/>
  <c r="C57" i="40"/>
  <c r="E56" i="40"/>
  <c r="D56" i="40"/>
  <c r="C56" i="40"/>
  <c r="E55" i="40"/>
  <c r="D55" i="40"/>
  <c r="C55" i="40"/>
  <c r="E54" i="40"/>
  <c r="D54" i="40"/>
  <c r="C54" i="40"/>
  <c r="E53" i="40"/>
  <c r="D53" i="40"/>
  <c r="C53" i="40"/>
  <c r="E52" i="40"/>
  <c r="D52" i="40"/>
  <c r="C52" i="40"/>
  <c r="E51" i="40"/>
  <c r="D51" i="40"/>
  <c r="C51" i="40"/>
  <c r="E50" i="40"/>
  <c r="D50" i="40"/>
  <c r="C50" i="40"/>
  <c r="E49" i="40"/>
  <c r="D49" i="40"/>
  <c r="C49" i="40"/>
  <c r="E48" i="40"/>
  <c r="D48" i="40"/>
  <c r="C48" i="40"/>
  <c r="E47" i="40"/>
  <c r="D47" i="40"/>
  <c r="C47" i="40"/>
  <c r="E46" i="40"/>
  <c r="D46" i="40"/>
  <c r="C46" i="40"/>
  <c r="E45" i="40"/>
  <c r="D45" i="40"/>
  <c r="C45" i="40"/>
  <c r="E44" i="40"/>
  <c r="D44" i="40"/>
  <c r="C44" i="40"/>
  <c r="E43" i="40"/>
  <c r="D43" i="40"/>
  <c r="C43" i="40"/>
  <c r="E42" i="40"/>
  <c r="D42" i="40"/>
  <c r="C42" i="40"/>
  <c r="E41" i="40"/>
  <c r="D41" i="40"/>
  <c r="C41" i="40"/>
  <c r="E40" i="40"/>
  <c r="D40" i="40"/>
  <c r="C40" i="40"/>
  <c r="E39" i="40"/>
  <c r="D39" i="40"/>
  <c r="C39" i="40"/>
  <c r="E38" i="40"/>
  <c r="D38" i="40"/>
  <c r="C38" i="40"/>
  <c r="E37" i="40"/>
  <c r="D37" i="40"/>
  <c r="C37" i="40"/>
  <c r="E36" i="40"/>
  <c r="D36" i="40"/>
  <c r="C36" i="40"/>
  <c r="E35" i="40"/>
  <c r="D35" i="40"/>
  <c r="C35" i="40"/>
  <c r="E34" i="40"/>
  <c r="D34" i="40"/>
  <c r="C34" i="40"/>
  <c r="E33" i="40"/>
  <c r="D33" i="40"/>
  <c r="C33" i="40"/>
  <c r="E32" i="40"/>
  <c r="D32" i="40"/>
  <c r="C32" i="40"/>
  <c r="E31" i="40"/>
  <c r="D31" i="40"/>
  <c r="C31" i="40"/>
  <c r="E30" i="40"/>
  <c r="D30" i="40"/>
  <c r="C30" i="40"/>
  <c r="E29" i="40"/>
  <c r="D29" i="40"/>
  <c r="C29" i="40"/>
  <c r="E28" i="40"/>
  <c r="D28" i="40"/>
  <c r="C28" i="40"/>
  <c r="E27" i="40"/>
  <c r="D27" i="40"/>
  <c r="C27" i="40"/>
  <c r="E26" i="40"/>
  <c r="D26" i="40"/>
  <c r="C26" i="40"/>
  <c r="E25" i="40"/>
  <c r="D25" i="40"/>
  <c r="C25" i="40"/>
  <c r="E24" i="40"/>
  <c r="D24" i="40"/>
  <c r="C24" i="40"/>
  <c r="E23" i="40"/>
  <c r="D23" i="40"/>
  <c r="C23" i="40"/>
  <c r="E22" i="40"/>
  <c r="D22" i="40"/>
  <c r="C22" i="40"/>
  <c r="E21" i="40"/>
  <c r="D21" i="40"/>
  <c r="C21" i="40"/>
  <c r="E20" i="40"/>
  <c r="D20" i="40"/>
  <c r="C20" i="40"/>
  <c r="E19" i="40"/>
  <c r="D19" i="40"/>
  <c r="C19" i="40"/>
  <c r="E18" i="40"/>
  <c r="D18" i="40"/>
  <c r="C18" i="40"/>
  <c r="E17" i="40"/>
  <c r="D17" i="40"/>
  <c r="C17" i="40"/>
  <c r="E16" i="40"/>
  <c r="D16" i="40"/>
  <c r="C16" i="40"/>
  <c r="E15" i="40"/>
  <c r="D15" i="40"/>
  <c r="C15" i="40"/>
  <c r="E14" i="40"/>
  <c r="D14" i="40"/>
  <c r="C14" i="40"/>
  <c r="E13" i="40"/>
  <c r="D13" i="40"/>
  <c r="C13" i="40"/>
  <c r="E12" i="40"/>
  <c r="D12" i="40"/>
  <c r="C12" i="40"/>
  <c r="E11" i="40"/>
  <c r="D11" i="40"/>
  <c r="C11" i="40"/>
  <c r="E10" i="40"/>
  <c r="D10" i="40"/>
  <c r="C10" i="40"/>
  <c r="I17" i="42" l="1"/>
  <c r="I55" i="42"/>
  <c r="I10" i="42"/>
  <c r="I53" i="42"/>
  <c r="I28" i="42"/>
  <c r="I31" i="42"/>
  <c r="I32" i="42"/>
  <c r="I16" i="42"/>
  <c r="I50" i="42"/>
  <c r="I15" i="42"/>
  <c r="I26" i="42"/>
  <c r="I25" i="42"/>
  <c r="I20" i="42"/>
  <c r="I52" i="42"/>
  <c r="I36" i="42"/>
  <c r="I21" i="42"/>
  <c r="I22" i="42"/>
  <c r="I38" i="42"/>
  <c r="I11" i="42"/>
  <c r="I27" i="42"/>
  <c r="I49" i="42"/>
  <c r="I33" i="42"/>
  <c r="I44" i="42"/>
  <c r="I13" i="42"/>
  <c r="I40" i="42"/>
  <c r="I19" i="42"/>
  <c r="I35" i="42"/>
  <c r="I14" i="42"/>
  <c r="I46" i="42"/>
  <c r="I9" i="42"/>
  <c r="I12" i="42"/>
  <c r="I24" i="42"/>
  <c r="I30" i="42"/>
  <c r="I42" i="42"/>
  <c r="I45" i="42"/>
  <c r="I48" i="42"/>
  <c r="I51" i="42"/>
  <c r="I39" i="42"/>
  <c r="I54" i="42"/>
  <c r="I37" i="42"/>
  <c r="I43" i="42"/>
  <c r="I34" i="42"/>
  <c r="I8" i="42"/>
  <c r="I23" i="42"/>
  <c r="I29" i="42"/>
  <c r="I41" i="42"/>
  <c r="I47" i="42"/>
  <c r="I56" i="42"/>
  <c r="D22" i="24" l="1"/>
  <c r="I18" i="24"/>
  <c r="D18" i="24"/>
  <c r="D52" i="24" s="1"/>
  <c r="AG36" i="23" l="1"/>
  <c r="AD36" i="23"/>
  <c r="D21" i="35"/>
  <c r="K22" i="35"/>
  <c r="K21" i="35"/>
  <c r="R22" i="35"/>
  <c r="R21" i="35"/>
  <c r="AN15" i="23"/>
  <c r="AR15" i="23" s="1"/>
  <c r="AL15" i="23"/>
  <c r="AQ15" i="23" s="1"/>
  <c r="AN14" i="23"/>
  <c r="AR14" i="23" s="1"/>
  <c r="AL14" i="23"/>
  <c r="AN13" i="23"/>
  <c r="AR13" i="23" s="1"/>
  <c r="AL13" i="23"/>
  <c r="AR12" i="23"/>
  <c r="AQ12" i="23"/>
  <c r="D22" i="35" l="1"/>
  <c r="AQ14" i="23"/>
  <c r="AQ13" i="23"/>
  <c r="J51" i="23" l="1"/>
  <c r="J50" i="23"/>
  <c r="J49" i="23"/>
  <c r="J48" i="23"/>
  <c r="J47" i="23"/>
  <c r="J46" i="23"/>
  <c r="J45" i="23"/>
  <c r="J44" i="23"/>
  <c r="J43" i="23"/>
  <c r="J42" i="23"/>
  <c r="J41" i="23"/>
  <c r="J40" i="23"/>
  <c r="J57" i="23"/>
  <c r="J56" i="23"/>
  <c r="J55" i="23"/>
  <c r="J54" i="23"/>
  <c r="J53" i="23"/>
  <c r="J52" i="23"/>
  <c r="T1" i="40"/>
  <c r="J34" i="23"/>
  <c r="J33" i="23"/>
  <c r="J32" i="23"/>
  <c r="J31" i="23"/>
  <c r="J30" i="23"/>
  <c r="J29" i="23"/>
  <c r="J28" i="23"/>
  <c r="AG27" i="23"/>
  <c r="AD27" i="23"/>
  <c r="J27" i="23"/>
  <c r="AG26" i="23"/>
  <c r="AD26" i="23"/>
  <c r="J26" i="23"/>
  <c r="J25" i="23"/>
  <c r="J24" i="23"/>
  <c r="J55" i="40" l="1"/>
  <c r="J56" i="40"/>
  <c r="J27" i="40"/>
  <c r="J40" i="40"/>
  <c r="J57" i="40"/>
  <c r="J26" i="40"/>
  <c r="J54" i="40"/>
  <c r="J41" i="40"/>
  <c r="J28" i="40"/>
  <c r="J43" i="40"/>
  <c r="J44" i="40"/>
  <c r="J45" i="40"/>
  <c r="J46" i="40"/>
  <c r="J47" i="40"/>
  <c r="J48" i="40"/>
  <c r="J24" i="40"/>
  <c r="J52" i="40"/>
  <c r="J50" i="40"/>
  <c r="J42" i="40"/>
  <c r="J29" i="40"/>
  <c r="J30" i="40"/>
  <c r="J31" i="40"/>
  <c r="J32" i="40"/>
  <c r="J33" i="40"/>
  <c r="J34" i="40"/>
  <c r="J49" i="40"/>
  <c r="J25" i="40"/>
  <c r="J53" i="40"/>
  <c r="J51" i="40"/>
  <c r="R12" i="35"/>
  <c r="U12" i="35" s="1"/>
  <c r="P13" i="35"/>
  <c r="R13" i="35"/>
  <c r="U13" i="35"/>
  <c r="V13" i="35"/>
  <c r="P14" i="35"/>
  <c r="R14" i="35"/>
  <c r="U14" i="35" s="1"/>
  <c r="V14" i="35"/>
  <c r="P15" i="35"/>
  <c r="U15" i="35" s="1"/>
  <c r="R15" i="35"/>
  <c r="V15" i="35"/>
  <c r="H12" i="35"/>
  <c r="I12" i="35"/>
  <c r="K12" i="35" s="1"/>
  <c r="J12" i="35"/>
  <c r="I13" i="35" s="1"/>
  <c r="M12" i="35"/>
  <c r="F12" i="35" s="1"/>
  <c r="AI18" i="23" s="1"/>
  <c r="H13" i="35"/>
  <c r="J13" i="35"/>
  <c r="M13" i="35"/>
  <c r="H14" i="35"/>
  <c r="I14" i="35"/>
  <c r="J14" i="35"/>
  <c r="I15" i="35" s="1"/>
  <c r="K14" i="35"/>
  <c r="M14" i="35"/>
  <c r="F14" i="35" s="1"/>
  <c r="H15" i="35"/>
  <c r="J15" i="35"/>
  <c r="M15" i="35"/>
  <c r="F15" i="35" s="1"/>
  <c r="AI21" i="23" s="1"/>
  <c r="A12" i="35"/>
  <c r="AD18" i="23" s="1"/>
  <c r="B12" i="35"/>
  <c r="AE18" i="23" s="1"/>
  <c r="C12" i="35"/>
  <c r="AF18" i="23" s="1"/>
  <c r="E12" i="35"/>
  <c r="A13" i="35"/>
  <c r="C13" i="35"/>
  <c r="B14" i="35" s="1"/>
  <c r="E13" i="35"/>
  <c r="F13" i="35"/>
  <c r="A14" i="35"/>
  <c r="E14" i="35"/>
  <c r="A15" i="35"/>
  <c r="C15" i="35"/>
  <c r="E15" i="35"/>
  <c r="H7" i="42"/>
  <c r="G7" i="42"/>
  <c r="F7" i="42"/>
  <c r="F10" i="40"/>
  <c r="B8" i="42"/>
  <c r="B9" i="42" s="1"/>
  <c r="B10" i="42" s="1"/>
  <c r="B11" i="42" s="1"/>
  <c r="B12" i="42" s="1"/>
  <c r="B13" i="42" s="1"/>
  <c r="S60" i="40"/>
  <c r="Q60" i="40"/>
  <c r="AD21" i="40"/>
  <c r="AC21" i="40"/>
  <c r="AA21" i="40"/>
  <c r="Y21" i="40"/>
  <c r="AD20" i="40"/>
  <c r="AC20" i="40"/>
  <c r="AA20" i="40"/>
  <c r="Y20" i="40"/>
  <c r="AD19" i="40"/>
  <c r="AC19" i="40"/>
  <c r="AA19" i="40"/>
  <c r="Y19" i="40"/>
  <c r="AD18" i="40"/>
  <c r="AC18" i="40"/>
  <c r="AA18" i="40"/>
  <c r="Z18" i="40"/>
  <c r="Y18" i="40"/>
  <c r="AA13" i="40"/>
  <c r="Z13" i="40"/>
  <c r="Y13" i="40"/>
  <c r="AA12" i="40"/>
  <c r="Z12" i="40"/>
  <c r="Y12" i="40"/>
  <c r="B11" i="40"/>
  <c r="B12" i="40" s="1"/>
  <c r="B13" i="40" s="1"/>
  <c r="B14" i="40" s="1"/>
  <c r="Y9" i="40"/>
  <c r="M1" i="40"/>
  <c r="AB27" i="40"/>
  <c r="Y27" i="40"/>
  <c r="Y26" i="40"/>
  <c r="V15" i="39"/>
  <c r="R15" i="39"/>
  <c r="P15" i="39"/>
  <c r="Z21" i="40" s="1"/>
  <c r="M15" i="39"/>
  <c r="F15" i="39" s="1"/>
  <c r="J15" i="39"/>
  <c r="C15" i="39" s="1"/>
  <c r="H15" i="39"/>
  <c r="E15" i="39"/>
  <c r="A15" i="39"/>
  <c r="R14" i="39"/>
  <c r="AB20" i="40" s="1"/>
  <c r="P14" i="39"/>
  <c r="M14" i="39"/>
  <c r="F14" i="39" s="1"/>
  <c r="J14" i="39"/>
  <c r="C14" i="39" s="1"/>
  <c r="H14" i="39"/>
  <c r="E14" i="39"/>
  <c r="A14" i="39"/>
  <c r="R13" i="39"/>
  <c r="V13" i="39" s="1"/>
  <c r="P13" i="39"/>
  <c r="M13" i="39"/>
  <c r="F13" i="39" s="1"/>
  <c r="J13" i="39"/>
  <c r="K14" i="39" s="1"/>
  <c r="H13" i="39"/>
  <c r="E13" i="39"/>
  <c r="A13" i="39"/>
  <c r="R12" i="39"/>
  <c r="U12" i="39" s="1"/>
  <c r="M12" i="39"/>
  <c r="F12" i="39" s="1"/>
  <c r="J12" i="39"/>
  <c r="K13" i="39" s="1"/>
  <c r="I12" i="39"/>
  <c r="K12" i="39" s="1"/>
  <c r="H12" i="39"/>
  <c r="E12" i="39"/>
  <c r="B12" i="39"/>
  <c r="A12" i="39"/>
  <c r="J7" i="39"/>
  <c r="I7" i="39"/>
  <c r="C7" i="39"/>
  <c r="B7" i="39"/>
  <c r="J6" i="39"/>
  <c r="I6" i="39"/>
  <c r="C6" i="39"/>
  <c r="B6" i="39"/>
  <c r="AD9" i="23"/>
  <c r="AD12" i="23"/>
  <c r="AE12" i="23"/>
  <c r="AF12" i="23"/>
  <c r="AD13" i="23"/>
  <c r="AE13" i="23"/>
  <c r="AF13" i="23"/>
  <c r="AH18" i="23"/>
  <c r="AD19" i="23"/>
  <c r="AF19" i="23"/>
  <c r="AH19" i="23"/>
  <c r="AI19" i="23"/>
  <c r="AD20" i="23"/>
  <c r="AH20" i="23"/>
  <c r="AI20" i="23"/>
  <c r="AD21" i="23"/>
  <c r="AF21" i="23"/>
  <c r="AH21" i="23"/>
  <c r="G4" i="24"/>
  <c r="J4" i="24" s="1"/>
  <c r="F38" i="24"/>
  <c r="D16" i="24"/>
  <c r="D50" i="24" s="1"/>
  <c r="D14" i="24"/>
  <c r="B11" i="23"/>
  <c r="J58" i="23"/>
  <c r="J39" i="23"/>
  <c r="J38" i="23"/>
  <c r="J37" i="23"/>
  <c r="J36" i="23"/>
  <c r="J22" i="23"/>
  <c r="J7" i="35"/>
  <c r="J6" i="35"/>
  <c r="C7" i="35"/>
  <c r="C6" i="35"/>
  <c r="B7" i="35"/>
  <c r="B6" i="35"/>
  <c r="I6" i="35"/>
  <c r="I7" i="35"/>
  <c r="J59" i="23"/>
  <c r="J35" i="23"/>
  <c r="J20" i="23"/>
  <c r="J19" i="23"/>
  <c r="J18" i="23"/>
  <c r="J17" i="23"/>
  <c r="J16" i="23"/>
  <c r="J15" i="23"/>
  <c r="J14" i="23"/>
  <c r="J13" i="23"/>
  <c r="J12" i="23"/>
  <c r="J11" i="23"/>
  <c r="J10" i="23"/>
  <c r="H60" i="23"/>
  <c r="G60" i="23"/>
  <c r="J12" i="40" l="1"/>
  <c r="J13" i="40"/>
  <c r="J15" i="40"/>
  <c r="J11" i="40"/>
  <c r="J22" i="40"/>
  <c r="L22" i="40" s="1"/>
  <c r="J16" i="40"/>
  <c r="L16" i="40" s="1"/>
  <c r="J36" i="40"/>
  <c r="K36" i="40" s="1"/>
  <c r="J37" i="40"/>
  <c r="L37" i="40" s="1"/>
  <c r="J14" i="40"/>
  <c r="J58" i="40"/>
  <c r="J38" i="40"/>
  <c r="L38" i="40" s="1"/>
  <c r="J35" i="40"/>
  <c r="L35" i="40" s="1"/>
  <c r="J10" i="40"/>
  <c r="L10" i="40" s="1"/>
  <c r="J18" i="40"/>
  <c r="K18" i="40" s="1"/>
  <c r="J19" i="40"/>
  <c r="L19" i="40" s="1"/>
  <c r="J39" i="40"/>
  <c r="L39" i="40" s="1"/>
  <c r="J20" i="40"/>
  <c r="J59" i="40"/>
  <c r="F21" i="40"/>
  <c r="F18" i="42"/>
  <c r="I18" i="42" s="1"/>
  <c r="J17" i="40"/>
  <c r="K17" i="40" s="1"/>
  <c r="B14" i="42"/>
  <c r="B15" i="42" s="1"/>
  <c r="B16" i="42" s="1"/>
  <c r="B17" i="42" s="1"/>
  <c r="B18" i="42" s="1"/>
  <c r="B19" i="42" s="1"/>
  <c r="B20" i="42" s="1"/>
  <c r="B21" i="42" s="1"/>
  <c r="B22" i="42" s="1"/>
  <c r="B23" i="42" s="1"/>
  <c r="B24" i="42" s="1"/>
  <c r="B25" i="42" s="1"/>
  <c r="B26" i="42" s="1"/>
  <c r="B27" i="42" s="1"/>
  <c r="B28" i="42" s="1"/>
  <c r="B29" i="42" s="1"/>
  <c r="B30" i="42" s="1"/>
  <c r="B31" i="42" s="1"/>
  <c r="B32" i="42" s="1"/>
  <c r="B33" i="42" s="1"/>
  <c r="B34" i="42" s="1"/>
  <c r="B35" i="42" s="1"/>
  <c r="B36" i="42" s="1"/>
  <c r="B37" i="42" s="1"/>
  <c r="B38" i="42" s="1"/>
  <c r="B39" i="42" s="1"/>
  <c r="B40" i="42" s="1"/>
  <c r="B41" i="42" s="1"/>
  <c r="B42" i="42" s="1"/>
  <c r="B43" i="42" s="1"/>
  <c r="B44" i="42" s="1"/>
  <c r="B45" i="42" s="1"/>
  <c r="B46" i="42" s="1"/>
  <c r="B47" i="42" s="1"/>
  <c r="B48" i="42" s="1"/>
  <c r="B49" i="42" s="1"/>
  <c r="B50" i="42" s="1"/>
  <c r="B51" i="42" s="1"/>
  <c r="B52" i="42" s="1"/>
  <c r="B53" i="42" s="1"/>
  <c r="B54" i="42" s="1"/>
  <c r="B55" i="42" s="1"/>
  <c r="B56" i="42" s="1"/>
  <c r="L50" i="40"/>
  <c r="L49" i="40"/>
  <c r="L53" i="40"/>
  <c r="L52" i="40"/>
  <c r="L51" i="40"/>
  <c r="K53" i="40"/>
  <c r="K52" i="40"/>
  <c r="K49" i="40"/>
  <c r="K50" i="40"/>
  <c r="K51" i="40"/>
  <c r="L30" i="40"/>
  <c r="L32" i="40"/>
  <c r="L31" i="40"/>
  <c r="L33" i="40"/>
  <c r="L34" i="40"/>
  <c r="K31" i="40"/>
  <c r="K30" i="40"/>
  <c r="K34" i="40"/>
  <c r="K32" i="40"/>
  <c r="K33" i="40"/>
  <c r="L36" i="40"/>
  <c r="B15" i="40"/>
  <c r="B16" i="40" s="1"/>
  <c r="B17" i="40" s="1"/>
  <c r="B18" i="40" s="1"/>
  <c r="B19" i="40" s="1"/>
  <c r="B20" i="40" s="1"/>
  <c r="B21" i="40" s="1"/>
  <c r="B22" i="40" s="1"/>
  <c r="B23" i="40" s="1"/>
  <c r="B24" i="40" s="1"/>
  <c r="K38" i="40"/>
  <c r="K35" i="40"/>
  <c r="L43" i="40"/>
  <c r="L40" i="40"/>
  <c r="L41" i="40"/>
  <c r="L42" i="40"/>
  <c r="L44" i="40"/>
  <c r="K44" i="40"/>
  <c r="K43" i="40"/>
  <c r="K40" i="40"/>
  <c r="K41" i="40"/>
  <c r="K42" i="40"/>
  <c r="L48" i="40"/>
  <c r="L46" i="40"/>
  <c r="L45" i="40"/>
  <c r="L47" i="40"/>
  <c r="L54" i="40"/>
  <c r="K45" i="40"/>
  <c r="K48" i="40"/>
  <c r="K47" i="40"/>
  <c r="K46" i="40"/>
  <c r="K54" i="40"/>
  <c r="D13" i="35"/>
  <c r="B13" i="35"/>
  <c r="K13" i="35"/>
  <c r="K49" i="23"/>
  <c r="B12" i="23"/>
  <c r="B13" i="23" s="1"/>
  <c r="B14" i="23" s="1"/>
  <c r="B15" i="23" s="1"/>
  <c r="B16" i="23" s="1"/>
  <c r="B17" i="23" s="1"/>
  <c r="B18" i="23" s="1"/>
  <c r="B19" i="23" s="1"/>
  <c r="B20" i="23" s="1"/>
  <c r="B21" i="23" s="1"/>
  <c r="B22" i="23" s="1"/>
  <c r="B23" i="23" s="1"/>
  <c r="B24" i="23" s="1"/>
  <c r="B25" i="23" s="1"/>
  <c r="B26" i="23" s="1"/>
  <c r="B27" i="23" s="1"/>
  <c r="K42" i="23"/>
  <c r="L47" i="23"/>
  <c r="K48" i="23"/>
  <c r="L44" i="23"/>
  <c r="L50" i="23"/>
  <c r="L51" i="23"/>
  <c r="K50" i="23"/>
  <c r="L45" i="23"/>
  <c r="L41" i="23"/>
  <c r="K44" i="23"/>
  <c r="K40" i="23"/>
  <c r="K57" i="23"/>
  <c r="K45" i="23"/>
  <c r="K43" i="23"/>
  <c r="K51" i="23"/>
  <c r="L42" i="23"/>
  <c r="K41" i="23"/>
  <c r="L57" i="23"/>
  <c r="L46" i="23"/>
  <c r="L49" i="23"/>
  <c r="K46" i="23"/>
  <c r="L48" i="23"/>
  <c r="L40" i="23"/>
  <c r="L43" i="23"/>
  <c r="K47" i="23"/>
  <c r="L52" i="23"/>
  <c r="K55" i="23"/>
  <c r="L53" i="23"/>
  <c r="K52" i="23"/>
  <c r="M52" i="23" s="1"/>
  <c r="L54" i="23"/>
  <c r="L56" i="23"/>
  <c r="K53" i="23"/>
  <c r="K56" i="23"/>
  <c r="L55" i="23"/>
  <c r="K54" i="23"/>
  <c r="K32" i="23"/>
  <c r="L31" i="23"/>
  <c r="K34" i="23"/>
  <c r="K30" i="23"/>
  <c r="M30" i="23" s="1"/>
  <c r="L25" i="23"/>
  <c r="K31" i="23"/>
  <c r="L34" i="23"/>
  <c r="L29" i="23"/>
  <c r="L27" i="23"/>
  <c r="L24" i="23"/>
  <c r="L28" i="23"/>
  <c r="K28" i="23"/>
  <c r="K24" i="23"/>
  <c r="K33" i="23"/>
  <c r="L33" i="23"/>
  <c r="L30" i="23"/>
  <c r="K29" i="23"/>
  <c r="K27" i="23"/>
  <c r="K26" i="23"/>
  <c r="L26" i="23"/>
  <c r="L32" i="23"/>
  <c r="K25" i="23"/>
  <c r="M25" i="23" s="1"/>
  <c r="K10" i="23"/>
  <c r="I12" i="24" s="1"/>
  <c r="V12" i="35"/>
  <c r="D14" i="35"/>
  <c r="K15" i="35"/>
  <c r="C14" i="35"/>
  <c r="K15" i="39"/>
  <c r="U13" i="39"/>
  <c r="AG18" i="23"/>
  <c r="K59" i="40"/>
  <c r="L20" i="40"/>
  <c r="U14" i="39"/>
  <c r="K55" i="40"/>
  <c r="K14" i="40"/>
  <c r="K25" i="40"/>
  <c r="I15" i="39"/>
  <c r="D15" i="39"/>
  <c r="B15" i="39"/>
  <c r="L57" i="40"/>
  <c r="C13" i="39"/>
  <c r="D14" i="39" s="1"/>
  <c r="AB19" i="40"/>
  <c r="AG38" i="23"/>
  <c r="G60" i="40"/>
  <c r="AB18" i="40"/>
  <c r="L27" i="40"/>
  <c r="K28" i="40"/>
  <c r="K11" i="40"/>
  <c r="K12" i="40"/>
  <c r="K58" i="40"/>
  <c r="AG37" i="23"/>
  <c r="L15" i="40"/>
  <c r="K56" i="40"/>
  <c r="K26" i="40"/>
  <c r="K24" i="40"/>
  <c r="F60" i="40"/>
  <c r="V12" i="39"/>
  <c r="I14" i="39"/>
  <c r="U15" i="39"/>
  <c r="H60" i="40"/>
  <c r="L29" i="40"/>
  <c r="I7" i="42"/>
  <c r="G57" i="42"/>
  <c r="L13" i="40"/>
  <c r="H57" i="42"/>
  <c r="C12" i="39"/>
  <c r="I13" i="39"/>
  <c r="AB26" i="40"/>
  <c r="Z19" i="40"/>
  <c r="Z20" i="40"/>
  <c r="AB21" i="40"/>
  <c r="V14" i="39"/>
  <c r="G38" i="24"/>
  <c r="J21" i="23"/>
  <c r="J23" i="23"/>
  <c r="O21" i="35"/>
  <c r="AD37" i="23" s="1"/>
  <c r="A21" i="35"/>
  <c r="A22" i="35"/>
  <c r="O22" i="35"/>
  <c r="AD38" i="23" s="1"/>
  <c r="M28" i="23" l="1"/>
  <c r="M46" i="23"/>
  <c r="M43" i="23"/>
  <c r="M26" i="23"/>
  <c r="M45" i="23"/>
  <c r="M49" i="23"/>
  <c r="M57" i="23"/>
  <c r="M55" i="23"/>
  <c r="M40" i="23"/>
  <c r="M44" i="23"/>
  <c r="X44" i="23" s="1"/>
  <c r="M51" i="23"/>
  <c r="X51" i="23" s="1"/>
  <c r="M31" i="23"/>
  <c r="X31" i="23" s="1"/>
  <c r="M47" i="23"/>
  <c r="X47" i="23" s="1"/>
  <c r="M50" i="23"/>
  <c r="X50" i="23" s="1"/>
  <c r="K37" i="40"/>
  <c r="M37" i="40" s="1"/>
  <c r="N37" i="40" s="1"/>
  <c r="K39" i="40"/>
  <c r="M39" i="40" s="1"/>
  <c r="N39" i="40" s="1"/>
  <c r="M29" i="23"/>
  <c r="X29" i="23" s="1"/>
  <c r="M54" i="23"/>
  <c r="X54" i="23" s="1"/>
  <c r="M48" i="23"/>
  <c r="X48" i="23" s="1"/>
  <c r="Y48" i="23" s="1"/>
  <c r="AA48" i="23" s="1"/>
  <c r="M34" i="23"/>
  <c r="X34" i="23" s="1"/>
  <c r="J23" i="40"/>
  <c r="K23" i="40" s="1"/>
  <c r="J21" i="40"/>
  <c r="K21" i="40" s="1"/>
  <c r="M27" i="23"/>
  <c r="M32" i="23"/>
  <c r="M33" i="23"/>
  <c r="M56" i="23"/>
  <c r="M41" i="23"/>
  <c r="X41" i="23" s="1"/>
  <c r="M42" i="23"/>
  <c r="X42" i="23" s="1"/>
  <c r="M24" i="23"/>
  <c r="X24" i="23" s="1"/>
  <c r="M53" i="23"/>
  <c r="M50" i="40"/>
  <c r="N50" i="40" s="1"/>
  <c r="M51" i="40"/>
  <c r="N51" i="40" s="1"/>
  <c r="M49" i="40"/>
  <c r="N49" i="40" s="1"/>
  <c r="M52" i="40"/>
  <c r="N52" i="40" s="1"/>
  <c r="M53" i="40"/>
  <c r="N53" i="40" s="1"/>
  <c r="M33" i="40"/>
  <c r="N33" i="40" s="1"/>
  <c r="M32" i="40"/>
  <c r="N32" i="40" s="1"/>
  <c r="M34" i="40"/>
  <c r="N34" i="40" s="1"/>
  <c r="M30" i="40"/>
  <c r="N30" i="40" s="1"/>
  <c r="M31" i="40"/>
  <c r="N31" i="40" s="1"/>
  <c r="B25" i="40"/>
  <c r="B26" i="40" s="1"/>
  <c r="B27" i="40" s="1"/>
  <c r="B28" i="40" s="1"/>
  <c r="B29" i="40" s="1"/>
  <c r="B30" i="40" s="1"/>
  <c r="B31" i="40" s="1"/>
  <c r="B32" i="40" s="1"/>
  <c r="B33" i="40" s="1"/>
  <c r="B34" i="40" s="1"/>
  <c r="B35" i="40" s="1"/>
  <c r="B36" i="40" s="1"/>
  <c r="B37" i="40" s="1"/>
  <c r="B38" i="40" s="1"/>
  <c r="B39" i="40" s="1"/>
  <c r="B40" i="40" s="1"/>
  <c r="B41" i="40" s="1"/>
  <c r="B42" i="40" s="1"/>
  <c r="B43" i="40" s="1"/>
  <c r="M36" i="40"/>
  <c r="N36" i="40" s="1"/>
  <c r="M38" i="40"/>
  <c r="N38" i="40" s="1"/>
  <c r="M35" i="40"/>
  <c r="N35" i="40" s="1"/>
  <c r="M44" i="40"/>
  <c r="N44" i="40" s="1"/>
  <c r="M41" i="40"/>
  <c r="N41" i="40" s="1"/>
  <c r="M42" i="40"/>
  <c r="N42" i="40" s="1"/>
  <c r="M40" i="40"/>
  <c r="N40" i="40" s="1"/>
  <c r="M43" i="40"/>
  <c r="N43" i="40" s="1"/>
  <c r="M54" i="40"/>
  <c r="N54" i="40" s="1"/>
  <c r="M47" i="40"/>
  <c r="N47" i="40" s="1"/>
  <c r="M46" i="40"/>
  <c r="N46" i="40" s="1"/>
  <c r="M45" i="40"/>
  <c r="N45" i="40" s="1"/>
  <c r="M48" i="40"/>
  <c r="N48" i="40" s="1"/>
  <c r="B15" i="35"/>
  <c r="AF20" i="23"/>
  <c r="X57" i="23"/>
  <c r="X45" i="23"/>
  <c r="X43" i="23"/>
  <c r="B28" i="23"/>
  <c r="B29" i="23" s="1"/>
  <c r="B30" i="23" s="1"/>
  <c r="B31" i="23" s="1"/>
  <c r="B32" i="23" s="1"/>
  <c r="B33" i="23" s="1"/>
  <c r="X40" i="23"/>
  <c r="X46" i="23"/>
  <c r="X49" i="23"/>
  <c r="X52" i="23"/>
  <c r="X55" i="23"/>
  <c r="Y57" i="23"/>
  <c r="AA57" i="23" s="1"/>
  <c r="X25" i="23"/>
  <c r="X26" i="23"/>
  <c r="X27" i="23"/>
  <c r="X30" i="23"/>
  <c r="X28" i="23"/>
  <c r="D15" i="35"/>
  <c r="K16" i="40"/>
  <c r="M16" i="40" s="1"/>
  <c r="N16" i="40" s="1"/>
  <c r="K20" i="40"/>
  <c r="M20" i="40" s="1"/>
  <c r="N20" i="40" s="1"/>
  <c r="L59" i="40"/>
  <c r="M59" i="40" s="1"/>
  <c r="N59" i="40" s="1"/>
  <c r="L18" i="40"/>
  <c r="M18" i="40" s="1"/>
  <c r="N18" i="40" s="1"/>
  <c r="K19" i="40"/>
  <c r="M19" i="40" s="1"/>
  <c r="N19" i="40" s="1"/>
  <c r="L58" i="40"/>
  <c r="M58" i="40" s="1"/>
  <c r="N58" i="40" s="1"/>
  <c r="L25" i="40"/>
  <c r="M25" i="40" s="1"/>
  <c r="N25" i="40" s="1"/>
  <c r="L17" i="40"/>
  <c r="M17" i="40" s="1"/>
  <c r="N17" i="40" s="1"/>
  <c r="K57" i="40"/>
  <c r="M57" i="40" s="1"/>
  <c r="N57" i="40" s="1"/>
  <c r="L28" i="40"/>
  <c r="M28" i="40" s="1"/>
  <c r="N28" i="40" s="1"/>
  <c r="L14" i="40"/>
  <c r="M14" i="40" s="1"/>
  <c r="N14" i="40" s="1"/>
  <c r="K22" i="40"/>
  <c r="M22" i="40" s="1"/>
  <c r="N22" i="40" s="1"/>
  <c r="L55" i="40"/>
  <c r="M55" i="40" s="1"/>
  <c r="N55" i="40" s="1"/>
  <c r="L26" i="40"/>
  <c r="M26" i="40" s="1"/>
  <c r="N26" i="40" s="1"/>
  <c r="K10" i="40"/>
  <c r="M10" i="40" s="1"/>
  <c r="N10" i="40" s="1"/>
  <c r="L24" i="40"/>
  <c r="M24" i="40" s="1"/>
  <c r="N24" i="40" s="1"/>
  <c r="L11" i="40"/>
  <c r="M11" i="40" s="1"/>
  <c r="N11" i="40" s="1"/>
  <c r="B14" i="39"/>
  <c r="K13" i="40"/>
  <c r="M13" i="40" s="1"/>
  <c r="N13" i="40" s="1"/>
  <c r="L12" i="40"/>
  <c r="M12" i="40" s="1"/>
  <c r="N12" i="40" s="1"/>
  <c r="K15" i="40"/>
  <c r="M15" i="40" s="1"/>
  <c r="N15" i="40" s="1"/>
  <c r="L56" i="40"/>
  <c r="M56" i="40" s="1"/>
  <c r="N56" i="40" s="1"/>
  <c r="K27" i="40"/>
  <c r="M27" i="40" s="1"/>
  <c r="N27" i="40" s="1"/>
  <c r="F57" i="42"/>
  <c r="K29" i="40"/>
  <c r="M29" i="40" s="1"/>
  <c r="N29" i="40" s="1"/>
  <c r="I57" i="42"/>
  <c r="D13" i="39"/>
  <c r="B13" i="39"/>
  <c r="L23" i="40" l="1"/>
  <c r="M23" i="40" s="1"/>
  <c r="N23" i="40" s="1"/>
  <c r="X32" i="23"/>
  <c r="X53" i="23"/>
  <c r="Y53" i="23" s="1"/>
  <c r="AA53" i="23" s="1"/>
  <c r="X33" i="23"/>
  <c r="Y33" i="23" s="1"/>
  <c r="AA33" i="23" s="1"/>
  <c r="X56" i="23"/>
  <c r="Y56" i="23" s="1"/>
  <c r="AA56" i="23" s="1"/>
  <c r="B44" i="40"/>
  <c r="B45" i="40" s="1"/>
  <c r="B46" i="40" s="1"/>
  <c r="B47" i="40" s="1"/>
  <c r="B48" i="40" s="1"/>
  <c r="B49" i="40" s="1"/>
  <c r="B50" i="40" s="1"/>
  <c r="B51" i="40" s="1"/>
  <c r="B52" i="40" s="1"/>
  <c r="B53" i="40" s="1"/>
  <c r="B54" i="40" s="1"/>
  <c r="B55" i="40" s="1"/>
  <c r="B56" i="40" s="1"/>
  <c r="B57" i="40" s="1"/>
  <c r="B58" i="40" s="1"/>
  <c r="B59" i="40" s="1"/>
  <c r="O52" i="40"/>
  <c r="P52" i="40" s="1"/>
  <c r="O49" i="40"/>
  <c r="P49" i="40" s="1"/>
  <c r="O51" i="40"/>
  <c r="P51" i="40" s="1"/>
  <c r="O53" i="40"/>
  <c r="P53" i="40" s="1"/>
  <c r="O50" i="40"/>
  <c r="P50" i="40" s="1"/>
  <c r="O30" i="40"/>
  <c r="P30" i="40" s="1"/>
  <c r="O34" i="40"/>
  <c r="P34" i="40" s="1"/>
  <c r="O32" i="40"/>
  <c r="P32" i="40" s="1"/>
  <c r="O33" i="40"/>
  <c r="P33" i="40" s="1"/>
  <c r="O31" i="40"/>
  <c r="P31" i="40" s="1"/>
  <c r="O37" i="40"/>
  <c r="P37" i="40" s="1"/>
  <c r="O39" i="40"/>
  <c r="P39" i="40" s="1"/>
  <c r="O36" i="40"/>
  <c r="P36" i="40" s="1"/>
  <c r="O38" i="40"/>
  <c r="P38" i="40" s="1"/>
  <c r="O35" i="40"/>
  <c r="P35" i="40" s="1"/>
  <c r="O40" i="40"/>
  <c r="P40" i="40" s="1"/>
  <c r="O42" i="40"/>
  <c r="P42" i="40" s="1"/>
  <c r="O41" i="40"/>
  <c r="P41" i="40" s="1"/>
  <c r="O43" i="40"/>
  <c r="P43" i="40" s="1"/>
  <c r="O44" i="40"/>
  <c r="P44" i="40" s="1"/>
  <c r="O46" i="40"/>
  <c r="P46" i="40" s="1"/>
  <c r="O48" i="40"/>
  <c r="P48" i="40" s="1"/>
  <c r="O45" i="40"/>
  <c r="P45" i="40" s="1"/>
  <c r="O47" i="40"/>
  <c r="P47" i="40" s="1"/>
  <c r="O54" i="40"/>
  <c r="P54" i="40" s="1"/>
  <c r="Y32" i="23"/>
  <c r="AA32" i="23" s="1"/>
  <c r="B34" i="23"/>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Y42" i="23"/>
  <c r="AA42" i="23" s="1"/>
  <c r="Y43" i="23"/>
  <c r="AA43" i="23" s="1"/>
  <c r="Y50" i="23"/>
  <c r="AA50" i="23" s="1"/>
  <c r="Y41" i="23"/>
  <c r="AA41" i="23" s="1"/>
  <c r="Y44" i="23"/>
  <c r="AA44" i="23" s="1"/>
  <c r="Y47" i="23"/>
  <c r="AA47" i="23" s="1"/>
  <c r="Y51" i="23"/>
  <c r="AA51" i="23" s="1"/>
  <c r="Y46" i="23"/>
  <c r="AA46" i="23" s="1"/>
  <c r="Y49" i="23"/>
  <c r="AA49" i="23" s="1"/>
  <c r="Y45" i="23"/>
  <c r="AA45" i="23" s="1"/>
  <c r="Y40" i="23"/>
  <c r="AA40" i="23" s="1"/>
  <c r="Y52" i="23"/>
  <c r="AA52" i="23" s="1"/>
  <c r="Y55" i="23"/>
  <c r="AA55" i="23" s="1"/>
  <c r="Y54" i="23"/>
  <c r="AA54" i="23" s="1"/>
  <c r="Y26" i="23"/>
  <c r="AA26" i="23" s="1"/>
  <c r="Y31" i="23"/>
  <c r="AA31" i="23" s="1"/>
  <c r="Y28" i="23"/>
  <c r="AA28" i="23" s="1"/>
  <c r="Y29" i="23"/>
  <c r="AA29" i="23" s="1"/>
  <c r="Y25" i="23"/>
  <c r="AA25" i="23" s="1"/>
  <c r="Y30" i="23"/>
  <c r="AA30" i="23" s="1"/>
  <c r="Y27" i="23"/>
  <c r="AA27" i="23" s="1"/>
  <c r="Y34" i="23"/>
  <c r="AA34" i="23" s="1"/>
  <c r="Y24" i="23"/>
  <c r="AA24" i="23" s="1"/>
  <c r="O15" i="40"/>
  <c r="P15" i="40" s="1"/>
  <c r="J12" i="42" s="1"/>
  <c r="O25" i="40"/>
  <c r="P25" i="40" s="1"/>
  <c r="J22" i="42" s="1"/>
  <c r="O58" i="40"/>
  <c r="P58" i="40" s="1"/>
  <c r="J55" i="42" s="1"/>
  <c r="O56" i="40"/>
  <c r="P56" i="40" s="1"/>
  <c r="J53" i="42" s="1"/>
  <c r="O18" i="40"/>
  <c r="P18" i="40" s="1"/>
  <c r="J15" i="42" s="1"/>
  <c r="O14" i="40"/>
  <c r="P14" i="40" s="1"/>
  <c r="J11" i="42" s="1"/>
  <c r="O17" i="40"/>
  <c r="P17" i="40" s="1"/>
  <c r="J14" i="42" s="1"/>
  <c r="O13" i="40"/>
  <c r="P13" i="40" s="1"/>
  <c r="O11" i="40"/>
  <c r="P11" i="40" s="1"/>
  <c r="J8" i="42" s="1"/>
  <c r="O27" i="40"/>
  <c r="P27" i="40" s="1"/>
  <c r="J24" i="42" s="1"/>
  <c r="O24" i="40"/>
  <c r="P24" i="40" s="1"/>
  <c r="J21" i="42" s="1"/>
  <c r="O12" i="40"/>
  <c r="P12" i="40" s="1"/>
  <c r="J9" i="42" s="1"/>
  <c r="L21" i="40"/>
  <c r="M21" i="40" s="1"/>
  <c r="N21" i="40" s="1"/>
  <c r="J60" i="40"/>
  <c r="O10" i="40"/>
  <c r="O26" i="40"/>
  <c r="P26" i="40" s="1"/>
  <c r="J23" i="42" s="1"/>
  <c r="O19" i="40"/>
  <c r="P19" i="40" s="1"/>
  <c r="J16" i="42" s="1"/>
  <c r="K60" i="40"/>
  <c r="O23" i="40"/>
  <c r="P23" i="40" s="1"/>
  <c r="J20" i="42" s="1"/>
  <c r="O29" i="40"/>
  <c r="P29" i="40" s="1"/>
  <c r="J26" i="42" s="1"/>
  <c r="O55" i="40"/>
  <c r="P55" i="40" s="1"/>
  <c r="J52" i="42" s="1"/>
  <c r="O28" i="40"/>
  <c r="P28" i="40" s="1"/>
  <c r="J25" i="42" s="1"/>
  <c r="O59" i="40"/>
  <c r="P59" i="40" s="1"/>
  <c r="J56" i="42" s="1"/>
  <c r="O20" i="40"/>
  <c r="P20" i="40" s="1"/>
  <c r="J17" i="42" s="1"/>
  <c r="O22" i="40"/>
  <c r="P22" i="40" s="1"/>
  <c r="J19" i="42" s="1"/>
  <c r="O57" i="40"/>
  <c r="P57" i="40" s="1"/>
  <c r="J54" i="42" s="1"/>
  <c r="M1" i="23"/>
  <c r="D8" i="24"/>
  <c r="R39" i="40" l="1"/>
  <c r="T39" i="40" s="1"/>
  <c r="J36" i="42"/>
  <c r="R31" i="40"/>
  <c r="T31" i="40" s="1"/>
  <c r="J28" i="42"/>
  <c r="R36" i="40"/>
  <c r="T36" i="40" s="1"/>
  <c r="J33" i="42"/>
  <c r="R32" i="40"/>
  <c r="T32" i="40" s="1"/>
  <c r="J29" i="42"/>
  <c r="R45" i="40"/>
  <c r="T45" i="40" s="1"/>
  <c r="J42" i="42"/>
  <c r="R48" i="40"/>
  <c r="T48" i="40" s="1"/>
  <c r="J45" i="42"/>
  <c r="R30" i="40"/>
  <c r="T30" i="40" s="1"/>
  <c r="J27" i="42"/>
  <c r="R38" i="40"/>
  <c r="T38" i="40" s="1"/>
  <c r="J35" i="42"/>
  <c r="R54" i="40"/>
  <c r="T54" i="40" s="1"/>
  <c r="J51" i="42"/>
  <c r="R46" i="40"/>
  <c r="T46" i="40" s="1"/>
  <c r="J43" i="42"/>
  <c r="R50" i="40"/>
  <c r="T50" i="40" s="1"/>
  <c r="J47" i="42"/>
  <c r="R13" i="40"/>
  <c r="T13" i="40" s="1"/>
  <c r="J10" i="42"/>
  <c r="R37" i="40"/>
  <c r="T37" i="40" s="1"/>
  <c r="J34" i="42"/>
  <c r="R47" i="40"/>
  <c r="T47" i="40" s="1"/>
  <c r="J44" i="42"/>
  <c r="R44" i="40"/>
  <c r="T44" i="40" s="1"/>
  <c r="J41" i="42"/>
  <c r="R53" i="40"/>
  <c r="T53" i="40" s="1"/>
  <c r="J50" i="42"/>
  <c r="R43" i="40"/>
  <c r="T43" i="40" s="1"/>
  <c r="J40" i="42"/>
  <c r="R51" i="40"/>
  <c r="T51" i="40" s="1"/>
  <c r="J48" i="42"/>
  <c r="R34" i="40"/>
  <c r="T34" i="40" s="1"/>
  <c r="J31" i="42"/>
  <c r="R41" i="40"/>
  <c r="T41" i="40" s="1"/>
  <c r="J38" i="42"/>
  <c r="R49" i="40"/>
  <c r="T49" i="40" s="1"/>
  <c r="J46" i="42"/>
  <c r="R33" i="40"/>
  <c r="T33" i="40" s="1"/>
  <c r="J30" i="42"/>
  <c r="R42" i="40"/>
  <c r="T42" i="40" s="1"/>
  <c r="J39" i="42"/>
  <c r="R52" i="40"/>
  <c r="T52" i="40" s="1"/>
  <c r="J49" i="42"/>
  <c r="R40" i="40"/>
  <c r="T40" i="40" s="1"/>
  <c r="J37" i="42"/>
  <c r="R35" i="40"/>
  <c r="T35" i="40" s="1"/>
  <c r="J32" i="42"/>
  <c r="R27" i="40"/>
  <c r="T27" i="40" s="1"/>
  <c r="R58" i="40"/>
  <c r="T58" i="40" s="1"/>
  <c r="R17" i="40"/>
  <c r="T17" i="40" s="1"/>
  <c r="R12" i="40"/>
  <c r="T12" i="40" s="1"/>
  <c r="R24" i="40"/>
  <c r="T24" i="40" s="1"/>
  <c r="R11" i="40"/>
  <c r="T11" i="40" s="1"/>
  <c r="R14" i="40"/>
  <c r="T14" i="40" s="1"/>
  <c r="R18" i="40"/>
  <c r="T18" i="40" s="1"/>
  <c r="R56" i="40"/>
  <c r="T56" i="40" s="1"/>
  <c r="R25" i="40"/>
  <c r="T25" i="40" s="1"/>
  <c r="R15" i="40"/>
  <c r="T15" i="40" s="1"/>
  <c r="M60" i="40"/>
  <c r="L60" i="40"/>
  <c r="R20" i="40"/>
  <c r="T20" i="40" s="1"/>
  <c r="R28" i="40"/>
  <c r="T28" i="40" s="1"/>
  <c r="R29" i="40"/>
  <c r="T29" i="40" s="1"/>
  <c r="R57" i="40"/>
  <c r="T57" i="40" s="1"/>
  <c r="R22" i="40"/>
  <c r="T22" i="40" s="1"/>
  <c r="R59" i="40"/>
  <c r="T59" i="40" s="1"/>
  <c r="R26" i="40"/>
  <c r="T26" i="40" s="1"/>
  <c r="R55" i="40"/>
  <c r="T55" i="40" s="1"/>
  <c r="R23" i="40"/>
  <c r="T23" i="40" s="1"/>
  <c r="R19" i="40"/>
  <c r="T19" i="40" s="1"/>
  <c r="O16" i="40"/>
  <c r="P16" i="40" s="1"/>
  <c r="J13" i="42" s="1"/>
  <c r="N60" i="40"/>
  <c r="P10" i="40"/>
  <c r="J7" i="42" s="1"/>
  <c r="L35" i="23"/>
  <c r="L39" i="23"/>
  <c r="L37" i="23"/>
  <c r="L36" i="23"/>
  <c r="L38" i="23"/>
  <c r="L58" i="23"/>
  <c r="L15" i="23"/>
  <c r="L17" i="23"/>
  <c r="L14" i="23"/>
  <c r="L19" i="23"/>
  <c r="L22" i="23"/>
  <c r="L21" i="23"/>
  <c r="L13" i="23"/>
  <c r="L23" i="23"/>
  <c r="L16" i="23"/>
  <c r="L18" i="23"/>
  <c r="L11" i="23"/>
  <c r="L20" i="23"/>
  <c r="L12" i="23"/>
  <c r="L59" i="23"/>
  <c r="L10" i="23"/>
  <c r="D28" i="24"/>
  <c r="I14" i="24" l="1"/>
  <c r="M10" i="23"/>
  <c r="R16" i="40"/>
  <c r="T16" i="40" s="1"/>
  <c r="R10" i="40"/>
  <c r="O21" i="40"/>
  <c r="K35" i="23"/>
  <c r="K36" i="23"/>
  <c r="M36" i="23" s="1"/>
  <c r="K39" i="23"/>
  <c r="M39" i="23" s="1"/>
  <c r="K58" i="23"/>
  <c r="M58" i="23" s="1"/>
  <c r="K37" i="23"/>
  <c r="M37" i="23" s="1"/>
  <c r="K38" i="23"/>
  <c r="M38" i="23" s="1"/>
  <c r="K59" i="23"/>
  <c r="M59" i="23" s="1"/>
  <c r="K18" i="23"/>
  <c r="M18" i="23" s="1"/>
  <c r="K11" i="23"/>
  <c r="M11" i="23" s="1"/>
  <c r="K17" i="23"/>
  <c r="M17" i="23" s="1"/>
  <c r="K21" i="23"/>
  <c r="M21" i="23" s="1"/>
  <c r="K20" i="23"/>
  <c r="M20" i="23" s="1"/>
  <c r="K19" i="23"/>
  <c r="M19" i="23" s="1"/>
  <c r="K13" i="23"/>
  <c r="M13" i="23" s="1"/>
  <c r="K12" i="23"/>
  <c r="M12" i="23" s="1"/>
  <c r="K23" i="23"/>
  <c r="M23" i="23" s="1"/>
  <c r="K16" i="23"/>
  <c r="M16" i="23" s="1"/>
  <c r="K22" i="23"/>
  <c r="M22" i="23" s="1"/>
  <c r="K15" i="23"/>
  <c r="M15" i="23" s="1"/>
  <c r="K14" i="23"/>
  <c r="M14" i="23" s="1"/>
  <c r="S60" i="23"/>
  <c r="Q60" i="23"/>
  <c r="M35" i="23" l="1"/>
  <c r="P21" i="40"/>
  <c r="O60" i="40"/>
  <c r="T10" i="40"/>
  <c r="X10" i="23"/>
  <c r="X36" i="23"/>
  <c r="X38" i="23"/>
  <c r="X37" i="23"/>
  <c r="X58" i="23"/>
  <c r="X39" i="23"/>
  <c r="X23" i="23"/>
  <c r="X17" i="23"/>
  <c r="X16" i="23"/>
  <c r="X12" i="23"/>
  <c r="X19" i="23"/>
  <c r="X20" i="23"/>
  <c r="X18" i="23"/>
  <c r="X13" i="23"/>
  <c r="X21" i="23"/>
  <c r="X14" i="23"/>
  <c r="X11" i="23"/>
  <c r="X15" i="23"/>
  <c r="X22" i="23"/>
  <c r="X59" i="23"/>
  <c r="D9" i="24"/>
  <c r="I9" i="24"/>
  <c r="I8" i="24"/>
  <c r="B2" i="24"/>
  <c r="X35" i="23" l="1"/>
  <c r="Y35" i="23" s="1"/>
  <c r="AA35" i="23" s="1"/>
  <c r="J18" i="42"/>
  <c r="Y16" i="23"/>
  <c r="AA16" i="23" s="1"/>
  <c r="Y58" i="23"/>
  <c r="AA58" i="23" s="1"/>
  <c r="Y36" i="23"/>
  <c r="AA36" i="23" s="1"/>
  <c r="Y19" i="23"/>
  <c r="AA19" i="23" s="1"/>
  <c r="Y12" i="23"/>
  <c r="AA12" i="23" s="1"/>
  <c r="Y17" i="23"/>
  <c r="AA17" i="23" s="1"/>
  <c r="Y10" i="23"/>
  <c r="AA10" i="23" s="1"/>
  <c r="Y59" i="23"/>
  <c r="AA59" i="23" s="1"/>
  <c r="Y38" i="23"/>
  <c r="AA38" i="23" s="1"/>
  <c r="Y11" i="23"/>
  <c r="AA11" i="23" s="1"/>
  <c r="Y39" i="23"/>
  <c r="AA39" i="23" s="1"/>
  <c r="Y37" i="23"/>
  <c r="AA37" i="23" s="1"/>
  <c r="Y15" i="23"/>
  <c r="AA15" i="23" s="1"/>
  <c r="Y14" i="23"/>
  <c r="AA14" i="23" s="1"/>
  <c r="Y18" i="23"/>
  <c r="AA18" i="23" s="1"/>
  <c r="Y20" i="23"/>
  <c r="AA20" i="23" s="1"/>
  <c r="Y13" i="23"/>
  <c r="AA13" i="23" s="1"/>
  <c r="Y22" i="23"/>
  <c r="AA22" i="23" s="1"/>
  <c r="Y23" i="23"/>
  <c r="AA23" i="23" s="1"/>
  <c r="Y21" i="23"/>
  <c r="AA21" i="23" s="1"/>
  <c r="R21" i="40"/>
  <c r="P60" i="40"/>
  <c r="D12" i="24"/>
  <c r="D20" i="24" s="1"/>
  <c r="D24" i="24" s="1"/>
  <c r="J57" i="42" l="1"/>
  <c r="T21" i="40"/>
  <c r="T60" i="40" s="1"/>
  <c r="R60" i="40"/>
  <c r="D29" i="24"/>
  <c r="D63" i="24" s="1"/>
  <c r="I46" i="24"/>
  <c r="I48" i="24"/>
  <c r="D62" i="24"/>
  <c r="D54" i="24"/>
  <c r="D48" i="24"/>
  <c r="D46" i="24"/>
  <c r="I43" i="24"/>
  <c r="D43" i="24"/>
  <c r="I42" i="24"/>
  <c r="D42" i="24"/>
  <c r="D41" i="24"/>
  <c r="J38" i="24"/>
  <c r="B36" i="24"/>
  <c r="M60" i="23" l="1"/>
  <c r="F60" i="23" l="1"/>
  <c r="J60" i="23" l="1"/>
  <c r="K60" i="23" l="1"/>
  <c r="L60" i="23" l="1"/>
  <c r="AG21" i="23"/>
  <c r="AE21" i="23" l="1"/>
  <c r="AE19" i="23"/>
  <c r="AG20" i="23"/>
  <c r="AE20" i="23"/>
  <c r="AG19" i="23"/>
  <c r="N52" i="23" l="1"/>
  <c r="N46" i="23"/>
  <c r="O46" i="23" s="1"/>
  <c r="P46" i="23" s="1"/>
  <c r="N30" i="23"/>
  <c r="N49" i="23"/>
  <c r="O49" i="23" s="1"/>
  <c r="P49" i="23" s="1"/>
  <c r="N43" i="23"/>
  <c r="O43" i="23" s="1"/>
  <c r="P43" i="23" s="1"/>
  <c r="N26" i="23"/>
  <c r="O26" i="23" s="1"/>
  <c r="P26" i="23" s="1"/>
  <c r="N47" i="23"/>
  <c r="O47" i="23" s="1"/>
  <c r="P47" i="23" s="1"/>
  <c r="N31" i="23"/>
  <c r="N44" i="23"/>
  <c r="O44" i="23" s="1"/>
  <c r="P44" i="23" s="1"/>
  <c r="N45" i="23"/>
  <c r="O45" i="23" s="1"/>
  <c r="P45" i="23" s="1"/>
  <c r="N40" i="23"/>
  <c r="O40" i="23" s="1"/>
  <c r="P40" i="23" s="1"/>
  <c r="N28" i="23"/>
  <c r="O28" i="23" s="1"/>
  <c r="P28" i="23" s="1"/>
  <c r="N55" i="23"/>
  <c r="O55" i="23" s="1"/>
  <c r="P55" i="23" s="1"/>
  <c r="N51" i="23"/>
  <c r="O51" i="23" s="1"/>
  <c r="P51" i="23" s="1"/>
  <c r="N25" i="23"/>
  <c r="O25" i="23" s="1"/>
  <c r="P25" i="23" s="1"/>
  <c r="N57" i="23"/>
  <c r="O57" i="23" s="1"/>
  <c r="P57" i="23" s="1"/>
  <c r="N32" i="23"/>
  <c r="N41" i="23"/>
  <c r="N34" i="23"/>
  <c r="N24" i="23"/>
  <c r="N48" i="23"/>
  <c r="O48" i="23" s="1"/>
  <c r="P48" i="23" s="1"/>
  <c r="N56" i="23"/>
  <c r="O56" i="23" s="1"/>
  <c r="P56" i="23" s="1"/>
  <c r="N54" i="23"/>
  <c r="O54" i="23" s="1"/>
  <c r="P54" i="23" s="1"/>
  <c r="N53" i="23"/>
  <c r="O53" i="23" s="1"/>
  <c r="P53" i="23" s="1"/>
  <c r="N33" i="23"/>
  <c r="O33" i="23" s="1"/>
  <c r="P33" i="23" s="1"/>
  <c r="N29" i="23"/>
  <c r="O29" i="23" s="1"/>
  <c r="P29" i="23" s="1"/>
  <c r="N27" i="23"/>
  <c r="O27" i="23" s="1"/>
  <c r="P27" i="23" s="1"/>
  <c r="N50" i="23"/>
  <c r="O50" i="23" s="1"/>
  <c r="P50" i="23" s="1"/>
  <c r="N42" i="23"/>
  <c r="O42" i="23" s="1"/>
  <c r="P42" i="23" s="1"/>
  <c r="N22" i="23"/>
  <c r="O22" i="23" s="1"/>
  <c r="P22" i="23" s="1"/>
  <c r="N14" i="23"/>
  <c r="O14" i="23" s="1"/>
  <c r="P14" i="23" s="1"/>
  <c r="N12" i="23"/>
  <c r="O12" i="23" s="1"/>
  <c r="P12" i="23" s="1"/>
  <c r="N16" i="23"/>
  <c r="N21" i="23"/>
  <c r="O21" i="23" s="1"/>
  <c r="P21" i="23" s="1"/>
  <c r="N10" i="23"/>
  <c r="N36" i="23"/>
  <c r="O36" i="23" s="1"/>
  <c r="P36" i="23" s="1"/>
  <c r="N23" i="23"/>
  <c r="O23" i="23" s="1"/>
  <c r="P23" i="23" s="1"/>
  <c r="N17" i="23"/>
  <c r="O17" i="23" s="1"/>
  <c r="P17" i="23" s="1"/>
  <c r="N58" i="23"/>
  <c r="O58" i="23" s="1"/>
  <c r="P58" i="23" s="1"/>
  <c r="N15" i="23"/>
  <c r="O15" i="23" s="1"/>
  <c r="P15" i="23" s="1"/>
  <c r="N20" i="23"/>
  <c r="O20" i="23" s="1"/>
  <c r="P20" i="23" s="1"/>
  <c r="N37" i="23"/>
  <c r="O37" i="23" s="1"/>
  <c r="P37" i="23" s="1"/>
  <c r="N38" i="23"/>
  <c r="O38" i="23" s="1"/>
  <c r="P38" i="23" s="1"/>
  <c r="N59" i="23"/>
  <c r="O59" i="23" s="1"/>
  <c r="P59" i="23" s="1"/>
  <c r="N11" i="23"/>
  <c r="O11" i="23" s="1"/>
  <c r="P11" i="23" s="1"/>
  <c r="N39" i="23"/>
  <c r="O39" i="23" s="1"/>
  <c r="P39" i="23" s="1"/>
  <c r="N13" i="23"/>
  <c r="O13" i="23" s="1"/>
  <c r="P13" i="23" s="1"/>
  <c r="N18" i="23"/>
  <c r="O18" i="23" s="1"/>
  <c r="P18" i="23" s="1"/>
  <c r="N19" i="23"/>
  <c r="N35" i="23"/>
  <c r="O41" i="23"/>
  <c r="P41" i="23" s="1"/>
  <c r="O52" i="23"/>
  <c r="P52" i="23" s="1"/>
  <c r="O32" i="23"/>
  <c r="P32" i="23" s="1"/>
  <c r="O30" i="23"/>
  <c r="P30" i="23" s="1"/>
  <c r="O31" i="23"/>
  <c r="P31" i="23" s="1"/>
  <c r="O24" i="23"/>
  <c r="P24" i="23" s="1"/>
  <c r="O34" i="23"/>
  <c r="P34" i="23" s="1"/>
  <c r="O35" i="23"/>
  <c r="P35" i="23" s="1"/>
  <c r="O19" i="23"/>
  <c r="P19" i="23" s="1"/>
  <c r="O16" i="23"/>
  <c r="P16" i="23" s="1"/>
  <c r="Z18" i="23" l="1"/>
  <c r="K15" i="42"/>
  <c r="L15" i="42" s="1"/>
  <c r="Z13" i="23"/>
  <c r="K10" i="42"/>
  <c r="L10" i="42" s="1"/>
  <c r="Z55" i="23"/>
  <c r="K52" i="42"/>
  <c r="L52" i="42" s="1"/>
  <c r="Z57" i="23"/>
  <c r="AB57" i="23" s="1"/>
  <c r="K54" i="42"/>
  <c r="L54" i="42" s="1"/>
  <c r="Z42" i="23"/>
  <c r="AB42" i="23" s="1"/>
  <c r="K39" i="42"/>
  <c r="L39" i="42" s="1"/>
  <c r="Z45" i="23"/>
  <c r="AB45" i="23" s="1"/>
  <c r="K42" i="42"/>
  <c r="L42" i="42" s="1"/>
  <c r="Z25" i="23"/>
  <c r="AB25" i="23" s="1"/>
  <c r="K22" i="42"/>
  <c r="L22" i="42" s="1"/>
  <c r="Z11" i="23"/>
  <c r="AB11" i="23" s="1"/>
  <c r="K8" i="42"/>
  <c r="L8" i="42" s="1"/>
  <c r="Z40" i="23"/>
  <c r="K37" i="42"/>
  <c r="L37" i="42" s="1"/>
  <c r="Z20" i="23"/>
  <c r="K17" i="42"/>
  <c r="L17" i="42" s="1"/>
  <c r="Z58" i="23"/>
  <c r="K55" i="42"/>
  <c r="L55" i="42" s="1"/>
  <c r="Z12" i="23"/>
  <c r="AB12" i="23" s="1"/>
  <c r="K9" i="42"/>
  <c r="L9" i="42" s="1"/>
  <c r="Z39" i="23"/>
  <c r="AB39" i="23" s="1"/>
  <c r="K36" i="42"/>
  <c r="L36" i="42" s="1"/>
  <c r="Z51" i="23"/>
  <c r="AB51" i="23" s="1"/>
  <c r="K48" i="42"/>
  <c r="L48" i="42" s="1"/>
  <c r="Z50" i="23"/>
  <c r="AB50" i="23" s="1"/>
  <c r="K47" i="42"/>
  <c r="L47" i="42" s="1"/>
  <c r="Z37" i="23"/>
  <c r="AB37" i="23" s="1"/>
  <c r="K34" i="42"/>
  <c r="L34" i="42" s="1"/>
  <c r="Z44" i="23"/>
  <c r="K41" i="42"/>
  <c r="L41" i="42" s="1"/>
  <c r="Z54" i="23"/>
  <c r="K51" i="42"/>
  <c r="L51" i="42" s="1"/>
  <c r="Z23" i="23"/>
  <c r="AB23" i="23" s="1"/>
  <c r="K20" i="42"/>
  <c r="L20" i="42" s="1"/>
  <c r="Z22" i="23"/>
  <c r="AB22" i="23" s="1"/>
  <c r="K19" i="42"/>
  <c r="L19" i="42" s="1"/>
  <c r="Z38" i="23"/>
  <c r="AB38" i="23" s="1"/>
  <c r="K35" i="42"/>
  <c r="L35" i="42" s="1"/>
  <c r="Z33" i="23"/>
  <c r="AB33" i="23" s="1"/>
  <c r="K30" i="42"/>
  <c r="L30" i="42" s="1"/>
  <c r="Z53" i="23"/>
  <c r="AB53" i="23" s="1"/>
  <c r="K50" i="42"/>
  <c r="L50" i="42" s="1"/>
  <c r="Z56" i="23"/>
  <c r="AB56" i="23" s="1"/>
  <c r="K53" i="42"/>
  <c r="L53" i="42" s="1"/>
  <c r="Z48" i="23"/>
  <c r="K45" i="42"/>
  <c r="L45" i="42" s="1"/>
  <c r="Z59" i="23"/>
  <c r="K56" i="42"/>
  <c r="L56" i="42" s="1"/>
  <c r="Z17" i="23"/>
  <c r="AB17" i="23" s="1"/>
  <c r="K14" i="42"/>
  <c r="L14" i="42" s="1"/>
  <c r="Z28" i="23"/>
  <c r="AB28" i="23" s="1"/>
  <c r="K25" i="42"/>
  <c r="L25" i="42" s="1"/>
  <c r="Z15" i="23"/>
  <c r="AB15" i="23" s="1"/>
  <c r="K12" i="42"/>
  <c r="L12" i="42" s="1"/>
  <c r="Z46" i="23"/>
  <c r="AB46" i="23" s="1"/>
  <c r="K43" i="42"/>
  <c r="L43" i="42" s="1"/>
  <c r="Z19" i="23"/>
  <c r="AB19" i="23" s="1"/>
  <c r="K16" i="42"/>
  <c r="L16" i="42" s="1"/>
  <c r="Z27" i="23"/>
  <c r="AB27" i="23" s="1"/>
  <c r="K24" i="42"/>
  <c r="L24" i="42" s="1"/>
  <c r="Z24" i="23"/>
  <c r="K21" i="42"/>
  <c r="L21" i="42" s="1"/>
  <c r="Z41" i="23"/>
  <c r="K38" i="42"/>
  <c r="L38" i="42" s="1"/>
  <c r="Z26" i="23"/>
  <c r="K23" i="42"/>
  <c r="L23" i="42" s="1"/>
  <c r="Z49" i="23"/>
  <c r="K46" i="42"/>
  <c r="L46" i="42" s="1"/>
  <c r="Z14" i="23"/>
  <c r="AB14" i="23" s="1"/>
  <c r="K11" i="42"/>
  <c r="L11" i="42" s="1"/>
  <c r="Z29" i="23"/>
  <c r="AB29" i="23" s="1"/>
  <c r="K26" i="42"/>
  <c r="L26" i="42" s="1"/>
  <c r="Z47" i="23"/>
  <c r="AB47" i="23" s="1"/>
  <c r="K44" i="42"/>
  <c r="L44" i="42" s="1"/>
  <c r="Z36" i="23"/>
  <c r="AB36" i="23" s="1"/>
  <c r="K33" i="42"/>
  <c r="L33" i="42" s="1"/>
  <c r="Z34" i="23"/>
  <c r="K31" i="42"/>
  <c r="L31" i="42" s="1"/>
  <c r="Z16" i="23"/>
  <c r="K13" i="42"/>
  <c r="L13" i="42" s="1"/>
  <c r="Z31" i="23"/>
  <c r="AB31" i="23" s="1"/>
  <c r="K28" i="42"/>
  <c r="L28" i="42" s="1"/>
  <c r="Z32" i="23"/>
  <c r="AB32" i="23" s="1"/>
  <c r="K29" i="42"/>
  <c r="L29" i="42" s="1"/>
  <c r="Z21" i="23"/>
  <c r="AB21" i="23" s="1"/>
  <c r="K18" i="42"/>
  <c r="L18" i="42" s="1"/>
  <c r="Z52" i="23"/>
  <c r="AB52" i="23" s="1"/>
  <c r="K49" i="42"/>
  <c r="L49" i="42" s="1"/>
  <c r="Z43" i="23"/>
  <c r="AB43" i="23" s="1"/>
  <c r="K40" i="42"/>
  <c r="L40" i="42" s="1"/>
  <c r="Z30" i="23"/>
  <c r="AB30" i="23" s="1"/>
  <c r="K27" i="42"/>
  <c r="L27" i="42" s="1"/>
  <c r="Z35" i="23"/>
  <c r="K32" i="42"/>
  <c r="L32" i="42" s="1"/>
  <c r="AB35" i="23"/>
  <c r="R13" i="23"/>
  <c r="T13" i="23" s="1"/>
  <c r="AB13" i="23"/>
  <c r="AB58" i="23"/>
  <c r="R43" i="23"/>
  <c r="T43" i="23" s="1"/>
  <c r="AB41" i="23"/>
  <c r="R41" i="23"/>
  <c r="T41" i="23" s="1"/>
  <c r="AB49" i="23"/>
  <c r="R49" i="23"/>
  <c r="T49" i="23" s="1"/>
  <c r="R47" i="23"/>
  <c r="T47" i="23" s="1"/>
  <c r="R51" i="23"/>
  <c r="T51" i="23" s="1"/>
  <c r="R45" i="23"/>
  <c r="T45" i="23" s="1"/>
  <c r="AB40" i="23"/>
  <c r="R40" i="23"/>
  <c r="T40" i="23" s="1"/>
  <c r="R42" i="23"/>
  <c r="T42" i="23" s="1"/>
  <c r="R46" i="23"/>
  <c r="T46" i="23" s="1"/>
  <c r="R50" i="23"/>
  <c r="T50" i="23" s="1"/>
  <c r="AB44" i="23"/>
  <c r="R44" i="23"/>
  <c r="T44" i="23" s="1"/>
  <c r="AB48" i="23"/>
  <c r="R48" i="23"/>
  <c r="T48" i="23" s="1"/>
  <c r="AB54" i="23"/>
  <c r="R54" i="23"/>
  <c r="T54" i="23" s="1"/>
  <c r="AB55" i="23"/>
  <c r="R55" i="23"/>
  <c r="T55" i="23" s="1"/>
  <c r="R53" i="23"/>
  <c r="T53" i="23" s="1"/>
  <c r="R56" i="23"/>
  <c r="T56" i="23" s="1"/>
  <c r="R52" i="23"/>
  <c r="T52" i="23" s="1"/>
  <c r="R57" i="23"/>
  <c r="T57" i="23" s="1"/>
  <c r="AB34" i="23"/>
  <c r="R34" i="23"/>
  <c r="T34" i="23" s="1"/>
  <c r="R31" i="23"/>
  <c r="T31" i="23" s="1"/>
  <c r="R29" i="23"/>
  <c r="T29" i="23" s="1"/>
  <c r="R27" i="23"/>
  <c r="T27" i="23" s="1"/>
  <c r="R30" i="23"/>
  <c r="T30" i="23" s="1"/>
  <c r="R25" i="23"/>
  <c r="T25" i="23" s="1"/>
  <c r="R33" i="23"/>
  <c r="T33" i="23" s="1"/>
  <c r="AB24" i="23"/>
  <c r="R24" i="23"/>
  <c r="T24" i="23" s="1"/>
  <c r="AB26" i="23"/>
  <c r="R26" i="23"/>
  <c r="T26" i="23" s="1"/>
  <c r="R28" i="23"/>
  <c r="T28" i="23" s="1"/>
  <c r="R32" i="23"/>
  <c r="T32" i="23" s="1"/>
  <c r="R59" i="23"/>
  <c r="T59" i="23" s="1"/>
  <c r="AB59" i="23"/>
  <c r="R21" i="23"/>
  <c r="T21" i="23" s="1"/>
  <c r="AB18" i="23"/>
  <c r="AB20" i="23"/>
  <c r="R23" i="23"/>
  <c r="T23" i="23" s="1"/>
  <c r="R19" i="23"/>
  <c r="T19" i="23" s="1"/>
  <c r="R39" i="23"/>
  <c r="T39" i="23" s="1"/>
  <c r="R16" i="23"/>
  <c r="T16" i="23" s="1"/>
  <c r="AB16" i="23"/>
  <c r="R11" i="23"/>
  <c r="T11" i="23" s="1"/>
  <c r="R17" i="23"/>
  <c r="T17" i="23" s="1"/>
  <c r="R12" i="23"/>
  <c r="T12" i="23" s="1"/>
  <c r="R14" i="23"/>
  <c r="T14" i="23" s="1"/>
  <c r="O10" i="23"/>
  <c r="N60" i="23"/>
  <c r="R37" i="23"/>
  <c r="T37" i="23" s="1"/>
  <c r="R20" i="23"/>
  <c r="T20" i="23" s="1"/>
  <c r="R18" i="23"/>
  <c r="T18" i="23" s="1"/>
  <c r="R15" i="23"/>
  <c r="T15" i="23" s="1"/>
  <c r="R58" i="23"/>
  <c r="T58" i="23" s="1"/>
  <c r="R22" i="23"/>
  <c r="T22" i="23" s="1"/>
  <c r="R35" i="23"/>
  <c r="T35" i="23" s="1"/>
  <c r="R38" i="23"/>
  <c r="T38" i="23" s="1"/>
  <c r="R36" i="23"/>
  <c r="T36" i="23" s="1"/>
  <c r="V45" i="23" l="1"/>
  <c r="V51" i="23"/>
  <c r="V47" i="23"/>
  <c r="V40" i="23"/>
  <c r="V48" i="23"/>
  <c r="V44" i="23"/>
  <c r="V49" i="23"/>
  <c r="V42" i="23"/>
  <c r="V50" i="23"/>
  <c r="V41" i="23"/>
  <c r="V46" i="23"/>
  <c r="V43" i="23"/>
  <c r="V57" i="23"/>
  <c r="V56" i="23"/>
  <c r="V53" i="23"/>
  <c r="V55" i="23"/>
  <c r="V52" i="23"/>
  <c r="V54" i="23"/>
  <c r="V33" i="23"/>
  <c r="V29" i="23"/>
  <c r="V32" i="23"/>
  <c r="V24" i="23"/>
  <c r="V28" i="23"/>
  <c r="V26" i="23"/>
  <c r="V34" i="23"/>
  <c r="V25" i="23"/>
  <c r="V30" i="23"/>
  <c r="V27" i="23"/>
  <c r="V31" i="23"/>
  <c r="V13" i="23"/>
  <c r="V58" i="23"/>
  <c r="V23" i="23"/>
  <c r="V15" i="23"/>
  <c r="V22" i="23"/>
  <c r="V20" i="23"/>
  <c r="V21" i="23"/>
  <c r="V18" i="23"/>
  <c r="V12" i="23"/>
  <c r="V36" i="23"/>
  <c r="V16" i="23"/>
  <c r="V59" i="23"/>
  <c r="V35" i="23"/>
  <c r="V39" i="23"/>
  <c r="V19" i="23"/>
  <c r="V37" i="23"/>
  <c r="V17" i="23"/>
  <c r="V11" i="23"/>
  <c r="V14" i="23"/>
  <c r="V38" i="23"/>
  <c r="O60" i="23"/>
  <c r="P10" i="23"/>
  <c r="Z10" i="23" l="1"/>
  <c r="I16" i="24"/>
  <c r="I50" i="24" s="1"/>
  <c r="AB10" i="23"/>
  <c r="I52" i="24"/>
  <c r="R10" i="23"/>
  <c r="K7" i="42"/>
  <c r="P60" i="23"/>
  <c r="T10" i="23" l="1"/>
  <c r="I24" i="24" s="1"/>
  <c r="I20" i="24"/>
  <c r="D58" i="24"/>
  <c r="L7" i="42"/>
  <c r="L57" i="42" s="1"/>
  <c r="K57" i="42"/>
  <c r="V10" i="23"/>
  <c r="R60" i="23"/>
  <c r="D56" i="24" l="1"/>
  <c r="I58" i="24"/>
  <c r="T60" i="23"/>
  <c r="I54" i="24"/>
  <c r="D30" i="24"/>
  <c r="D64" i="24" s="1"/>
  <c r="D31" i="24" l="1"/>
  <c r="D65"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Jonnathan Ricardo Recinos Perez</author>
  </authors>
  <commentList>
    <comment ref="P7" authorId="0" shapeId="0" xr:uid="{0D46C392-877A-4B0A-BDA3-45B8429DC406}">
      <text>
        <r>
          <rPr>
            <sz val="9"/>
            <color indexed="81"/>
            <rFont val="Tahoma"/>
            <family val="2"/>
          </rPr>
          <t>En realidad no hay límite IBC cotizable para AFP actualmente, antes había límite pero actualmente 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Jonnathan Ricardo Recinos Perez</author>
  </authors>
  <commentList>
    <comment ref="M9" authorId="0" shapeId="0" xr:uid="{83CE91D2-B890-4449-9AFD-EFD67BD58D49}">
      <text>
        <r>
          <rPr>
            <sz val="9"/>
            <color indexed="81"/>
            <rFont val="Tahoma"/>
            <family val="2"/>
          </rPr>
          <t>En tu F14 siempre colocarías esto como ingreso gravado, sin restar la porción de la deducción fija, ya que la proporción de deducción fija se resta nada más para efectos de cálculo ISR mensual.</t>
        </r>
      </text>
    </comment>
    <comment ref="X25" authorId="0" shapeId="0" xr:uid="{F0790AB9-62DB-4B5A-B94A-3230DC3D950C}">
      <text>
        <r>
          <rPr>
            <sz val="9"/>
            <color indexed="81"/>
            <rFont val="Tahoma"/>
            <family val="2"/>
          </rPr>
          <t>Ajuste por cálcular el salario de forma anualizada, necesario para lograr que quede en el mismo tramo II, porque si no lo tendríamos en tramo II mensual pero en tramo III anual.</t>
        </r>
      </text>
    </comment>
    <comment ref="X36" authorId="0" shapeId="0" xr:uid="{271FD7A8-EED7-4F74-8E50-115CD7B2E333}">
      <text>
        <r>
          <rPr>
            <sz val="9"/>
            <color indexed="81"/>
            <rFont val="Tahoma"/>
            <family val="2"/>
          </rPr>
          <t>Ajuste por cálcular el salario de forma anualizada, necesario para lograr que quede en el mismo tramo II, porque si no lo tendríamos en tramo II mensual pero en tramo III anual.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jrrecinos</author>
  </authors>
  <commentList>
    <comment ref="D30" authorId="0" shapeId="0" xr:uid="{00000000-0006-0000-0200-000001000000}">
      <text>
        <r>
          <rPr>
            <sz val="9"/>
            <color indexed="81"/>
            <rFont val="Tahoma"/>
            <family val="2"/>
          </rPr>
          <t>Notese que en esta celda y en la de abajo hay dos fórmulas de control (validadores).</t>
        </r>
      </text>
    </comment>
  </commentList>
</comments>
</file>

<file path=xl/sharedStrings.xml><?xml version="1.0" encoding="utf-8"?>
<sst xmlns="http://schemas.openxmlformats.org/spreadsheetml/2006/main" count="579" uniqueCount="210">
  <si>
    <t>=</t>
  </si>
  <si>
    <t>I</t>
  </si>
  <si>
    <t>ABC, S.A. DE C.V.</t>
  </si>
  <si>
    <t>NIT:</t>
  </si>
  <si>
    <t>1234-123456-123-1</t>
  </si>
  <si>
    <t>Dirección:</t>
  </si>
  <si>
    <t>Planilla de salarios personal permanente</t>
  </si>
  <si>
    <t>NRC:</t>
  </si>
  <si>
    <t>111-1</t>
  </si>
  <si>
    <t>En muy muy lejano.</t>
  </si>
  <si>
    <t>Días laborados</t>
  </si>
  <si>
    <t>Viáticos</t>
  </si>
  <si>
    <t>No.</t>
  </si>
  <si>
    <t xml:space="preserve">Nombre </t>
  </si>
  <si>
    <t>Área</t>
  </si>
  <si>
    <t>Días lab.</t>
  </si>
  <si>
    <t>Horas extras</t>
  </si>
  <si>
    <t>Deducciones</t>
  </si>
  <si>
    <t>Total a pagar</t>
  </si>
  <si>
    <t>Firma empleado</t>
  </si>
  <si>
    <t>ISSS (3%)</t>
  </si>
  <si>
    <t>ISR</t>
  </si>
  <si>
    <t>Total descuentos</t>
  </si>
  <si>
    <t>Totales</t>
  </si>
  <si>
    <t>Límites ISSS y AFP laboral</t>
  </si>
  <si>
    <t>ISSS</t>
  </si>
  <si>
    <t>AFP</t>
  </si>
  <si>
    <t>Tabla para cálculo de ISR quincenal</t>
  </si>
  <si>
    <t>Tramos ISR</t>
  </si>
  <si>
    <t>Límite inferior</t>
  </si>
  <si>
    <t>Límite superior</t>
  </si>
  <si>
    <t>Exceso de</t>
  </si>
  <si>
    <t>Retención Fija</t>
  </si>
  <si>
    <t>% sobre el exceso</t>
  </si>
  <si>
    <t>II</t>
  </si>
  <si>
    <t>III</t>
  </si>
  <si>
    <t>IV</t>
  </si>
  <si>
    <t>En adelante</t>
  </si>
  <si>
    <t>AÑO:</t>
  </si>
  <si>
    <t>Valores Expresados en Dólares de Los Estados Unidos de América (US$)</t>
  </si>
  <si>
    <t>Correlativo en planilla</t>
  </si>
  <si>
    <t>Empleado</t>
  </si>
  <si>
    <t>:</t>
  </si>
  <si>
    <t>DETALLE DE INGRESOS</t>
  </si>
  <si>
    <t>DETALLE DE DESCUENTOS</t>
  </si>
  <si>
    <t>(+) Salario</t>
  </si>
  <si>
    <t>I.S.S.S.</t>
  </si>
  <si>
    <t>A.F.P.</t>
  </si>
  <si>
    <t>I.S.R.</t>
  </si>
  <si>
    <t>(+) Viáticos</t>
  </si>
  <si>
    <t>(-) Total descuentos :</t>
  </si>
  <si>
    <t>Total Devengado:</t>
  </si>
  <si>
    <t>Liquido a Recibir</t>
  </si>
  <si>
    <t xml:space="preserve">                      F: _____________________________________</t>
  </si>
  <si>
    <t>Fecha:</t>
  </si>
  <si>
    <t>Recibí conforme</t>
  </si>
  <si>
    <t>Autorizado por:</t>
  </si>
  <si>
    <t>Ingresar datos</t>
  </si>
  <si>
    <t>Vínculos</t>
  </si>
  <si>
    <t>Código de colores:</t>
  </si>
  <si>
    <t>Títulos</t>
  </si>
  <si>
    <t>AFP (7.25%)</t>
  </si>
  <si>
    <t>Verificación</t>
  </si>
  <si>
    <t>Parámetros quincenales:</t>
  </si>
  <si>
    <t>Tabla para cálculo de ISR mensual</t>
  </si>
  <si>
    <t>Parámetros mensuales:</t>
  </si>
  <si>
    <t>Salario</t>
  </si>
  <si>
    <t>*</t>
  </si>
  <si>
    <t>Proporción equivalente de deducción fija</t>
  </si>
  <si>
    <t>Límite equivalente para gozar deducción fija</t>
  </si>
  <si>
    <t>Otros descuentos</t>
  </si>
  <si>
    <t>Vacaciones</t>
  </si>
  <si>
    <t>Monto Neto de ISS y AFP</t>
  </si>
  <si>
    <t>Monto neto para cálculo ISR</t>
  </si>
  <si>
    <t>PARÁMETROS PARA PLANILLAS</t>
  </si>
  <si>
    <t>Deducción fija para menores del límite</t>
  </si>
  <si>
    <t>Límite Anual para tener deducción fija:</t>
  </si>
  <si>
    <t>Planilla pagada hasta</t>
  </si>
  <si>
    <t>Fórmula</t>
  </si>
  <si>
    <t>Parámetros semanales:</t>
  </si>
  <si>
    <t>Rango de ISR computado</t>
  </si>
  <si>
    <t>Desde</t>
  </si>
  <si>
    <t>Hasta</t>
  </si>
  <si>
    <t>(+) Vacaciones</t>
  </si>
  <si>
    <t>(=) Sub total</t>
  </si>
  <si>
    <t>Comprobante de pago al día:</t>
  </si>
  <si>
    <t>JRecinos Profesional</t>
  </si>
  <si>
    <t>Salario + Horas extras + Vacaciones</t>
  </si>
  <si>
    <t>ISR antes</t>
  </si>
  <si>
    <t>ISR ahora</t>
  </si>
  <si>
    <t>ISR variación</t>
  </si>
  <si>
    <t>COMPARATIVO MENSUAL ANTES - AHORA</t>
  </si>
  <si>
    <t>Horas extras / Comisiones</t>
  </si>
  <si>
    <t>¿Deducción fija ISR? (solo para cálculo ISR)</t>
  </si>
  <si>
    <t>Área / Cargo</t>
  </si>
  <si>
    <t>Tabla para cálculo de ISR semanal</t>
  </si>
  <si>
    <t>ISR Anualizado</t>
  </si>
  <si>
    <t>Diferencia</t>
  </si>
  <si>
    <t>Monto Anual Equivalente Imponible</t>
  </si>
  <si>
    <t>Demostración que hacerlo así te va a cuadrar con el cálculo anual</t>
  </si>
  <si>
    <t>Excepto en el tramo II, para los que superen los US$9,100 hasta $10,742.88, porque el Decreto no les resta los $1600 a pesar que en la anual sí se los podrán restar como Educación y Médicos.</t>
  </si>
  <si>
    <t>ISR calculado con tabla anual</t>
  </si>
  <si>
    <t>Juancito</t>
  </si>
  <si>
    <t>Maríita</t>
  </si>
  <si>
    <t>Luisito</t>
  </si>
  <si>
    <t>Martita</t>
  </si>
  <si>
    <t>Pedrito</t>
  </si>
  <si>
    <t>Pablito</t>
  </si>
  <si>
    <t>Rosita</t>
  </si>
  <si>
    <t>Carlitos</t>
  </si>
  <si>
    <t>Anita</t>
  </si>
  <si>
    <t>Jorgito</t>
  </si>
  <si>
    <t>Clarita</t>
  </si>
  <si>
    <t>Tomasito</t>
  </si>
  <si>
    <t>Angelita</t>
  </si>
  <si>
    <t>Fernandito</t>
  </si>
  <si>
    <t>Laurita</t>
  </si>
  <si>
    <t>Ernestito</t>
  </si>
  <si>
    <t>Lupita</t>
  </si>
  <si>
    <t>Robertito</t>
  </si>
  <si>
    <t>Carmencita</t>
  </si>
  <si>
    <t>Manolito</t>
  </si>
  <si>
    <t>Paulita</t>
  </si>
  <si>
    <t>Andresito</t>
  </si>
  <si>
    <t>Elenita</t>
  </si>
  <si>
    <t>Ricardito</t>
  </si>
  <si>
    <t>Moniquita</t>
  </si>
  <si>
    <t>Ramoncito</t>
  </si>
  <si>
    <t>Violetita</t>
  </si>
  <si>
    <t>Eduardito</t>
  </si>
  <si>
    <t>Teresita</t>
  </si>
  <si>
    <t>Alfredito</t>
  </si>
  <si>
    <t>Chabelita</t>
  </si>
  <si>
    <t>Rafaíto</t>
  </si>
  <si>
    <t>Betita</t>
  </si>
  <si>
    <t>Felipito</t>
  </si>
  <si>
    <t>Dianita</t>
  </si>
  <si>
    <t>Alejandrito</t>
  </si>
  <si>
    <t>Auxiliar de limpieza</t>
  </si>
  <si>
    <t>Ayudante de cocina</t>
  </si>
  <si>
    <t>Mensajero</t>
  </si>
  <si>
    <t>Auxiliar de bodega</t>
  </si>
  <si>
    <t>Vigilante nocturno</t>
  </si>
  <si>
    <t>Vigilante diurno</t>
  </si>
  <si>
    <t>Recepcionista</t>
  </si>
  <si>
    <t>Asistente de oficina</t>
  </si>
  <si>
    <t>Auxiliar de caja</t>
  </si>
  <si>
    <t>Ayudante técnico</t>
  </si>
  <si>
    <t>Auxiliar contable</t>
  </si>
  <si>
    <t>Encargado de inventario</t>
  </si>
  <si>
    <t>Secretaria administrativa</t>
  </si>
  <si>
    <t>Técnico en soporte</t>
  </si>
  <si>
    <t>Asistente de recursos humanos</t>
  </si>
  <si>
    <t>Conserje de planta</t>
  </si>
  <si>
    <t>Auxiliar de logística</t>
  </si>
  <si>
    <t>Asistente de compras</t>
  </si>
  <si>
    <t>Analista de atención al cliente</t>
  </si>
  <si>
    <t>Operador de planta</t>
  </si>
  <si>
    <t>Auxiliar de mercadeo</t>
  </si>
  <si>
    <t>Diseñador gráfico</t>
  </si>
  <si>
    <t>Analista financiera</t>
  </si>
  <si>
    <t>Programador júnior</t>
  </si>
  <si>
    <t>Coordinadora de capacitación</t>
  </si>
  <si>
    <t>Supervisor de operaciones</t>
  </si>
  <si>
    <t>Jefa de logística</t>
  </si>
  <si>
    <t>Jefe de tecnología</t>
  </si>
  <si>
    <t>Coordinadora de proyectos</t>
  </si>
  <si>
    <t>Contador general</t>
  </si>
  <si>
    <t>Abogada corporativa</t>
  </si>
  <si>
    <t>Subgerente administrativo</t>
  </si>
  <si>
    <t>Gerente de mercadeo</t>
  </si>
  <si>
    <t>Gerente financiero</t>
  </si>
  <si>
    <t>Directora de operaciones</t>
  </si>
  <si>
    <t>Director ejecutivo</t>
  </si>
  <si>
    <r>
      <rPr>
        <b/>
        <sz val="14"/>
        <rFont val="Arial"/>
        <family val="2"/>
      </rPr>
      <t>Mini Supermercado “Hoy no le tengo”, S.A. de C.V.</t>
    </r>
    <r>
      <rPr>
        <b/>
        <sz val="10"/>
        <rFont val="Arial"/>
        <family val="2"/>
      </rPr>
      <t xml:space="preserve">
</t>
    </r>
    <r>
      <rPr>
        <b/>
        <sz val="10"/>
        <color rgb="FF0070C0"/>
        <rFont val="Arial"/>
        <family val="2"/>
      </rPr>
      <t xml:space="preserve"> "Todo lo que buscás... justo cuando no se lo tenemos."</t>
    </r>
  </si>
  <si>
    <t>Tramo</t>
  </si>
  <si>
    <t>Renta imponible</t>
  </si>
  <si>
    <t>Sobre el exceso de</t>
  </si>
  <si>
    <t>Más cuota fija</t>
  </si>
  <si>
    <t>1er tramo</t>
  </si>
  <si>
    <t>2o tramo</t>
  </si>
  <si>
    <t>3er tramo</t>
  </si>
  <si>
    <t>4o tramo</t>
  </si>
  <si>
    <t>Tabla de cálculo ISR Anual - Según Art. 37 Ley de ISR</t>
  </si>
  <si>
    <t>% a aplicar</t>
  </si>
  <si>
    <t>Monto Anual Equivalente neto de ISSS y AFP</t>
  </si>
  <si>
    <t>Planillas en el año:</t>
  </si>
  <si>
    <t>Mensual</t>
  </si>
  <si>
    <t>Ingresos extraordinarios ($) (sin ISSS y AFP)</t>
  </si>
  <si>
    <t>Montos sujetos a ISSS y AFP</t>
  </si>
  <si>
    <t>Monto Gravado ISR (Neto de ISSS y AFP)</t>
  </si>
  <si>
    <t>Versiones:</t>
  </si>
  <si>
    <t>Versión</t>
  </si>
  <si>
    <t>Fecha</t>
  </si>
  <si>
    <t>Descripción</t>
  </si>
  <si>
    <t>V1.0</t>
  </si>
  <si>
    <t>Lanzamiento original.</t>
  </si>
  <si>
    <t>V1.1</t>
  </si>
  <si>
    <t>Se incluyó la columna "Ingresos extraordinarios ($) (sin ISSS y AFP)"</t>
  </si>
  <si>
    <t>(+) Extraordinarios</t>
  </si>
  <si>
    <t>(+) Horas extras/Comisiones</t>
  </si>
  <si>
    <t>US$ Infinito</t>
  </si>
  <si>
    <t>Leonardito</t>
  </si>
  <si>
    <t>Danielita</t>
  </si>
  <si>
    <t>Panchito</t>
  </si>
  <si>
    <t>Oscarito</t>
  </si>
  <si>
    <t>Director jurídico</t>
  </si>
  <si>
    <t>Subdirector ejecutivo</t>
  </si>
  <si>
    <t>Director estratégico</t>
  </si>
  <si>
    <t>Director corporativo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</si>
</sst>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2]* #,##0.00_);_([$€-2]* \(#,##0.00\);_([$€-2]* &quot;-&quot;??_)"/>
    <numFmt numFmtId="167" formatCode="0.0%"/>
    <numFmt numFmtId="168" formatCode="_-* #,##0.00\ _€_-;\-* #,##0.00\ _€_-;_-* &quot;-&quot;??\ _€_-;_-@_-"/>
    <numFmt numFmtId="169" formatCode="[$-F800]dddd\,\ mmmm\ dd\,\ yyyy"/>
    <numFmt numFmtId="171" formatCode="&quot;$&quot;#,##0.00"/>
    <numFmt numFmtId="174" formatCode="_-&quot;$&quot;* #,##0.00_-;\-&quot;$&quot;* #,##0.00_-;_-&quot;$&quot;* &quot;-&quot;??_-;_-@_-"/>
    <numFmt numFmtId="175" formatCode="_-* #,##0.00_-;\-* #,##0.00_-;_-* &quot;-&quot;??_-;_-@_-"/>
  </numFmts>
  <fonts count="36" x14ac:knownFonts="1">
    <font>
      <sz val="11"/>
      <color theme="1"/>
      <name val="Calibri"/>
      <family val="2"/>
      <scheme val="minor"/>
    </font>
    <font>
      <sz val="11"/>
      <color theme="1"/>
      <name val="Calibri"/>
      <family val="2"/>
      <scheme val="minor"/>
    </font>
    <font>
      <sz val="10"/>
      <name val="Arial"/>
      <family val="2"/>
    </font>
    <font>
      <sz val="11"/>
      <color theme="1"/>
      <name val="Arial"/>
      <family val="2"/>
    </font>
    <font>
      <sz val="10"/>
      <color theme="0"/>
      <name val="Arial"/>
      <family val="2"/>
    </font>
    <font>
      <b/>
      <sz val="10"/>
      <name val="Arial"/>
      <family val="2"/>
    </font>
    <font>
      <b/>
      <sz val="11"/>
      <color theme="0"/>
      <name val="Arial"/>
      <family val="2"/>
    </font>
    <font>
      <b/>
      <sz val="10"/>
      <color theme="0"/>
      <name val="Arial"/>
      <family val="2"/>
    </font>
    <font>
      <sz val="10"/>
      <color theme="1"/>
      <name val="Arial"/>
      <family val="2"/>
    </font>
    <font>
      <sz val="9"/>
      <name val="Arial"/>
      <family val="2"/>
    </font>
    <font>
      <b/>
      <sz val="10"/>
      <color theme="0"/>
      <name val="Arial Narrow"/>
      <family val="2"/>
    </font>
    <font>
      <sz val="9"/>
      <color theme="0"/>
      <name val="Arial"/>
      <family val="2"/>
    </font>
    <font>
      <sz val="9"/>
      <color indexed="81"/>
      <name val="Tahoma"/>
      <family val="2"/>
    </font>
    <font>
      <sz val="12"/>
      <color theme="1"/>
      <name val="Arial"/>
      <family val="2"/>
    </font>
    <font>
      <b/>
      <sz val="12"/>
      <name val="Times New Roman"/>
      <family val="1"/>
    </font>
    <font>
      <b/>
      <sz val="10"/>
      <name val="Times New Roman"/>
      <family val="1"/>
    </font>
    <font>
      <sz val="10"/>
      <name val="Times New Roman"/>
      <family val="1"/>
    </font>
    <font>
      <b/>
      <sz val="10"/>
      <color rgb="FFFF0000"/>
      <name val="Times New Roman"/>
      <family val="1"/>
    </font>
    <font>
      <u val="singleAccounting"/>
      <sz val="10"/>
      <name val="Times New Roman"/>
      <family val="1"/>
    </font>
    <font>
      <sz val="11"/>
      <color indexed="8"/>
      <name val="Calibri"/>
      <family val="2"/>
    </font>
    <font>
      <sz val="11"/>
      <color theme="0"/>
      <name val="Arial"/>
      <family val="2"/>
    </font>
    <font>
      <b/>
      <sz val="14"/>
      <color rgb="FFC00000"/>
      <name val="Calibri"/>
      <family val="2"/>
      <scheme val="minor"/>
    </font>
    <font>
      <b/>
      <sz val="20"/>
      <color rgb="FFC00000"/>
      <name val="Arial"/>
      <family val="2"/>
    </font>
    <font>
      <sz val="16"/>
      <color rgb="FFC00000"/>
      <name val="Times New Roman"/>
      <family val="1"/>
    </font>
    <font>
      <b/>
      <sz val="16"/>
      <color rgb="FF0070C0"/>
      <name val="Arial"/>
      <family val="2"/>
    </font>
    <font>
      <u/>
      <sz val="11"/>
      <color theme="1"/>
      <name val="Calibri"/>
      <family val="2"/>
      <scheme val="minor"/>
    </font>
    <font>
      <sz val="11"/>
      <color theme="0"/>
      <name val="Calibri"/>
      <family val="2"/>
      <scheme val="minor"/>
    </font>
    <font>
      <b/>
      <sz val="20"/>
      <color rgb="FFFFFF00"/>
      <name val="Arial"/>
      <family val="2"/>
    </font>
    <font>
      <sz val="10"/>
      <color rgb="FFFFFF00"/>
      <name val="Arial"/>
      <family val="2"/>
    </font>
    <font>
      <sz val="10"/>
      <color theme="1"/>
      <name val="Calibri"/>
      <family val="2"/>
      <scheme val="minor"/>
    </font>
    <font>
      <sz val="10"/>
      <color theme="1"/>
      <name val="Times New Roman"/>
      <family val="1"/>
    </font>
    <font>
      <b/>
      <sz val="10"/>
      <color rgb="FF0070C0"/>
      <name val="Arial"/>
      <family val="2"/>
    </font>
    <font>
      <b/>
      <sz val="14"/>
      <name val="Arial"/>
      <family val="2"/>
    </font>
    <font>
      <sz val="11"/>
      <color rgb="FFC00000"/>
      <name val="Calibri"/>
      <family val="2"/>
      <scheme val="minor"/>
    </font>
    <font>
      <sz val="11"/>
      <color theme="9" tint="-0.499984740745262"/>
      <name val="Calibri"/>
      <family val="2"/>
      <scheme val="minor"/>
    </font>
    <font>
      <b/>
      <sz val="11"/>
      <color theme="9" tint="-0.499984740745262"/>
      <name val="Calibri"/>
      <family val="2"/>
      <scheme val="minor"/>
    </font>
  </fonts>
  <fills count="16">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BAE4C2"/>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0" tint="-0.34998626667073579"/>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right/>
      <top/>
      <bottom style="double">
        <color indexed="64"/>
      </bottom>
      <diagonal/>
    </border>
    <border>
      <left/>
      <right/>
      <top/>
      <bottom style="dashed">
        <color indexed="64"/>
      </bottom>
      <diagonal/>
    </border>
    <border>
      <left style="medium">
        <color indexed="64"/>
      </left>
      <right style="medium">
        <color indexed="64"/>
      </right>
      <top style="medium">
        <color indexed="64"/>
      </top>
      <bottom style="medium">
        <color indexed="64"/>
      </bottom>
      <diagonal/>
    </border>
  </borders>
  <cellStyleXfs count="40">
    <xf numFmtId="0" fontId="0" fillId="0" borderId="0"/>
    <xf numFmtId="0" fontId="1" fillId="0" borderId="0"/>
    <xf numFmtId="164" fontId="1"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6" fontId="2" fillId="0" borderId="0" applyFont="0" applyFill="0" applyBorder="0" applyAlignment="0" applyProtection="0"/>
    <xf numFmtId="0" fontId="1" fillId="0" borderId="0"/>
    <xf numFmtId="0" fontId="3" fillId="0" borderId="0"/>
    <xf numFmtId="0" fontId="2" fillId="0" borderId="0"/>
    <xf numFmtId="44" fontId="3" fillId="0" borderId="0" applyFont="0" applyFill="0" applyBorder="0" applyAlignment="0" applyProtection="0"/>
    <xf numFmtId="9" fontId="3" fillId="0" borderId="0" applyFont="0" applyFill="0" applyBorder="0" applyAlignment="0" applyProtection="0"/>
    <xf numFmtId="0" fontId="16" fillId="0" borderId="0"/>
    <xf numFmtId="9" fontId="16" fillId="0" borderId="0" applyFont="0" applyFill="0" applyBorder="0" applyAlignment="0" applyProtection="0"/>
    <xf numFmtId="164" fontId="16" fillId="0" borderId="0" applyFont="0" applyFill="0" applyBorder="0" applyAlignment="0" applyProtection="0"/>
    <xf numFmtId="165" fontId="16" fillId="0" borderId="0" applyFont="0" applyFill="0" applyBorder="0" applyAlignment="0" applyProtection="0"/>
    <xf numFmtId="165" fontId="2" fillId="0" borderId="0" applyFont="0" applyFill="0" applyBorder="0" applyAlignment="0" applyProtection="0"/>
    <xf numFmtId="165" fontId="16" fillId="0" borderId="0" applyFont="0" applyFill="0" applyBorder="0" applyAlignment="0" applyProtection="0"/>
    <xf numFmtId="43" fontId="19" fillId="0" borderId="0" applyFont="0" applyFill="0" applyBorder="0" applyAlignment="0" applyProtection="0"/>
    <xf numFmtId="165" fontId="16" fillId="0" borderId="0" applyFont="0" applyFill="0" applyBorder="0" applyAlignment="0" applyProtection="0"/>
    <xf numFmtId="168" fontId="1"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16" fillId="0" borderId="0"/>
    <xf numFmtId="0" fontId="2" fillId="0" borderId="0"/>
    <xf numFmtId="0" fontId="19" fillId="0" borderId="0"/>
    <xf numFmtId="0" fontId="3" fillId="0" borderId="0"/>
    <xf numFmtId="0" fontId="1" fillId="0" borderId="0"/>
    <xf numFmtId="38" fontId="2" fillId="0" borderId="0" applyFill="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174" fontId="3" fillId="0" borderId="0" applyFont="0" applyFill="0" applyBorder="0" applyAlignment="0" applyProtection="0"/>
    <xf numFmtId="44"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175" fontId="19"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174" fontId="1" fillId="0" borderId="0" applyFont="0" applyFill="0" applyBorder="0" applyAlignment="0" applyProtection="0"/>
  </cellStyleXfs>
  <cellXfs count="252">
    <xf numFmtId="0" fontId="0" fillId="0" borderId="0" xfId="0"/>
    <xf numFmtId="0" fontId="3" fillId="0" borderId="0" xfId="7"/>
    <xf numFmtId="0" fontId="2" fillId="0" borderId="0" xfId="8" applyAlignment="1">
      <alignment vertical="center"/>
    </xf>
    <xf numFmtId="0" fontId="9" fillId="0" borderId="0" xfId="8" applyFont="1" applyAlignment="1">
      <alignment vertical="center"/>
    </xf>
    <xf numFmtId="0" fontId="10" fillId="2" borderId="1" xfId="8" applyFont="1" applyFill="1" applyBorder="1" applyAlignment="1">
      <alignment horizontal="center" vertical="center"/>
    </xf>
    <xf numFmtId="0" fontId="10" fillId="2" borderId="1" xfId="8" applyFont="1" applyFill="1" applyBorder="1" applyAlignment="1">
      <alignment horizontal="center" vertical="center" wrapText="1"/>
    </xf>
    <xf numFmtId="44" fontId="2" fillId="3" borderId="1" xfId="8" applyNumberFormat="1" applyFill="1" applyBorder="1" applyAlignment="1">
      <alignment vertical="center"/>
    </xf>
    <xf numFmtId="44" fontId="7" fillId="2" borderId="1" xfId="8" applyNumberFormat="1" applyFont="1" applyFill="1" applyBorder="1" applyAlignment="1">
      <alignment vertical="center"/>
    </xf>
    <xf numFmtId="0" fontId="3" fillId="0" borderId="13" xfId="7" applyBorder="1"/>
    <xf numFmtId="0" fontId="3" fillId="0" borderId="14" xfId="7" applyBorder="1"/>
    <xf numFmtId="0" fontId="3" fillId="0" borderId="15" xfId="7" applyBorder="1"/>
    <xf numFmtId="0" fontId="13" fillId="0" borderId="19" xfId="7" applyFont="1" applyBorder="1"/>
    <xf numFmtId="0" fontId="13" fillId="0" borderId="23" xfId="7" applyFont="1" applyBorder="1"/>
    <xf numFmtId="0" fontId="13" fillId="0" borderId="0" xfId="7" applyFont="1"/>
    <xf numFmtId="0" fontId="3" fillId="0" borderId="19" xfId="7" applyBorder="1"/>
    <xf numFmtId="0" fontId="15" fillId="0" borderId="0" xfId="7" applyFont="1"/>
    <xf numFmtId="0" fontId="15" fillId="0" borderId="0" xfId="7" applyFont="1" applyAlignment="1">
      <alignment horizontal="right"/>
    </xf>
    <xf numFmtId="0" fontId="3" fillId="0" borderId="23" xfId="7" applyBorder="1"/>
    <xf numFmtId="0" fontId="15" fillId="0" borderId="0" xfId="7" applyFont="1" applyAlignment="1">
      <alignment horizontal="center"/>
    </xf>
    <xf numFmtId="0" fontId="16" fillId="0" borderId="0" xfId="7" applyFont="1" applyAlignment="1">
      <alignment horizontal="center"/>
    </xf>
    <xf numFmtId="0" fontId="16" fillId="0" borderId="2" xfId="7" applyFont="1" applyBorder="1"/>
    <xf numFmtId="0" fontId="16" fillId="0" borderId="3" xfId="7" applyFont="1" applyBorder="1" applyAlignment="1">
      <alignment horizontal="center"/>
    </xf>
    <xf numFmtId="0" fontId="16" fillId="0" borderId="3" xfId="7" applyFont="1" applyBorder="1"/>
    <xf numFmtId="0" fontId="16" fillId="0" borderId="4" xfId="7" applyFont="1" applyBorder="1"/>
    <xf numFmtId="0" fontId="16" fillId="0" borderId="8" xfId="7" applyFont="1" applyBorder="1"/>
    <xf numFmtId="0" fontId="16" fillId="0" borderId="0" xfId="7" applyFont="1"/>
    <xf numFmtId="0" fontId="16" fillId="0" borderId="9" xfId="7" applyFont="1" applyBorder="1"/>
    <xf numFmtId="0" fontId="16" fillId="0" borderId="5" xfId="7" applyFont="1" applyBorder="1"/>
    <xf numFmtId="0" fontId="16" fillId="0" borderId="6" xfId="7" applyFont="1" applyBorder="1" applyAlignment="1">
      <alignment horizontal="center"/>
    </xf>
    <xf numFmtId="0" fontId="16" fillId="0" borderId="6" xfId="7" applyFont="1" applyBorder="1"/>
    <xf numFmtId="0" fontId="16" fillId="0" borderId="7" xfId="7" applyFont="1" applyBorder="1"/>
    <xf numFmtId="164" fontId="16" fillId="0" borderId="0" xfId="7" applyNumberFormat="1" applyFont="1"/>
    <xf numFmtId="164" fontId="15" fillId="0" borderId="0" xfId="7" applyNumberFormat="1" applyFont="1"/>
    <xf numFmtId="0" fontId="16" fillId="0" borderId="0" xfId="7" applyFont="1" applyAlignment="1">
      <alignment horizontal="right"/>
    </xf>
    <xf numFmtId="0" fontId="17" fillId="0" borderId="0" xfId="7" applyFont="1"/>
    <xf numFmtId="0" fontId="3" fillId="0" borderId="16" xfId="7" applyBorder="1"/>
    <xf numFmtId="0" fontId="16" fillId="0" borderId="17" xfId="7" applyFont="1" applyBorder="1" applyAlignment="1">
      <alignment horizontal="right"/>
    </xf>
    <xf numFmtId="0" fontId="16" fillId="0" borderId="17" xfId="7" applyFont="1" applyBorder="1"/>
    <xf numFmtId="0" fontId="3" fillId="0" borderId="18" xfId="7" applyBorder="1"/>
    <xf numFmtId="0" fontId="16" fillId="0" borderId="25" xfId="7" quotePrefix="1" applyFont="1" applyBorder="1"/>
    <xf numFmtId="0" fontId="16" fillId="0" borderId="25" xfId="7" applyFont="1" applyBorder="1"/>
    <xf numFmtId="0" fontId="2" fillId="4" borderId="1" xfId="8" applyFill="1" applyBorder="1" applyAlignment="1">
      <alignment vertical="center"/>
    </xf>
    <xf numFmtId="0" fontId="3" fillId="4" borderId="20" xfId="7" applyFill="1" applyBorder="1" applyAlignment="1">
      <alignment horizontal="center"/>
    </xf>
    <xf numFmtId="44" fontId="1" fillId="4" borderId="9" xfId="9" applyFont="1" applyFill="1" applyBorder="1"/>
    <xf numFmtId="0" fontId="3" fillId="4" borderId="21" xfId="7" applyFill="1" applyBorder="1" applyAlignment="1">
      <alignment horizontal="center"/>
    </xf>
    <xf numFmtId="44" fontId="1" fillId="4" borderId="7" xfId="9" applyFont="1" applyFill="1" applyBorder="1"/>
    <xf numFmtId="0" fontId="17" fillId="4" borderId="0" xfId="7" applyFont="1" applyFill="1" applyAlignment="1">
      <alignment horizontal="center"/>
    </xf>
    <xf numFmtId="0" fontId="3" fillId="0" borderId="0" xfId="7" applyAlignment="1">
      <alignment horizontal="center"/>
    </xf>
    <xf numFmtId="0" fontId="3" fillId="4" borderId="0" xfId="7" applyFill="1"/>
    <xf numFmtId="0" fontId="3" fillId="5" borderId="1" xfId="7" applyFill="1" applyBorder="1"/>
    <xf numFmtId="0" fontId="20" fillId="2" borderId="0" xfId="7" applyFont="1" applyFill="1"/>
    <xf numFmtId="0" fontId="3" fillId="0" borderId="0" xfId="7" quotePrefix="1"/>
    <xf numFmtId="0" fontId="17" fillId="0" borderId="0" xfId="7" quotePrefix="1" applyFont="1"/>
    <xf numFmtId="0" fontId="2" fillId="4" borderId="5" xfId="8" applyFill="1" applyBorder="1" applyAlignment="1">
      <alignment vertical="center"/>
    </xf>
    <xf numFmtId="44" fontId="2" fillId="4" borderId="6" xfId="9" applyFont="1" applyFill="1" applyBorder="1" applyAlignment="1">
      <alignment vertical="center"/>
    </xf>
    <xf numFmtId="10" fontId="2" fillId="4" borderId="7" xfId="8" applyNumberFormat="1" applyFill="1" applyBorder="1" applyAlignment="1">
      <alignment vertical="center"/>
    </xf>
    <xf numFmtId="44" fontId="2" fillId="0" borderId="20" xfId="8" applyNumberFormat="1" applyBorder="1" applyAlignment="1">
      <alignment vertical="center"/>
    </xf>
    <xf numFmtId="44" fontId="2" fillId="0" borderId="21" xfId="8" applyNumberFormat="1" applyBorder="1" applyAlignment="1">
      <alignment vertical="center"/>
    </xf>
    <xf numFmtId="0" fontId="2" fillId="4" borderId="2" xfId="8" applyFill="1" applyBorder="1" applyAlignment="1">
      <alignment vertical="center"/>
    </xf>
    <xf numFmtId="44" fontId="2" fillId="4" borderId="3" xfId="9" applyFont="1" applyFill="1" applyBorder="1" applyAlignment="1">
      <alignment vertical="center"/>
    </xf>
    <xf numFmtId="10" fontId="2" fillId="4" borderId="4" xfId="8" applyNumberFormat="1" applyFill="1" applyBorder="1" applyAlignment="1">
      <alignment vertical="center"/>
    </xf>
    <xf numFmtId="0" fontId="21" fillId="0" borderId="0" xfId="0" applyFont="1"/>
    <xf numFmtId="0" fontId="3" fillId="4" borderId="22" xfId="7" applyFill="1" applyBorder="1" applyAlignment="1">
      <alignment horizontal="center"/>
    </xf>
    <xf numFmtId="44" fontId="1" fillId="4" borderId="4" xfId="9" applyFont="1" applyFill="1" applyBorder="1"/>
    <xf numFmtId="0" fontId="4" fillId="0" borderId="0" xfId="8" applyFont="1" applyAlignment="1">
      <alignment vertical="center"/>
    </xf>
    <xf numFmtId="0" fontId="22" fillId="4" borderId="0" xfId="8" applyFont="1" applyFill="1" applyAlignment="1">
      <alignment vertical="center"/>
    </xf>
    <xf numFmtId="44" fontId="2" fillId="0" borderId="1" xfId="8" applyNumberFormat="1" applyBorder="1" applyAlignment="1">
      <alignment vertical="center"/>
    </xf>
    <xf numFmtId="44" fontId="2" fillId="0" borderId="22" xfId="8" applyNumberFormat="1" applyBorder="1" applyAlignment="1">
      <alignment vertical="center"/>
    </xf>
    <xf numFmtId="0" fontId="24" fillId="0" borderId="0" xfId="8" applyFont="1" applyAlignment="1">
      <alignment vertical="center"/>
    </xf>
    <xf numFmtId="0" fontId="25" fillId="0" borderId="0" xfId="0" applyFont="1"/>
    <xf numFmtId="0" fontId="2" fillId="4" borderId="1" xfId="8" quotePrefix="1" applyFill="1" applyBorder="1" applyAlignment="1">
      <alignment horizontal="center" vertical="center"/>
    </xf>
    <xf numFmtId="44" fontId="2" fillId="4" borderId="1" xfId="8" quotePrefix="1" applyNumberFormat="1" applyFill="1" applyBorder="1" applyAlignment="1">
      <alignment vertical="center"/>
    </xf>
    <xf numFmtId="44" fontId="2" fillId="6" borderId="1" xfId="8" quotePrefix="1" applyNumberFormat="1" applyFill="1" applyBorder="1" applyAlignment="1">
      <alignment vertical="center"/>
    </xf>
    <xf numFmtId="0" fontId="2" fillId="0" borderId="22" xfId="8" applyBorder="1" applyAlignment="1">
      <alignment horizontal="center" vertical="center"/>
    </xf>
    <xf numFmtId="0" fontId="27" fillId="2" borderId="0" xfId="8" applyFont="1" applyFill="1" applyAlignment="1">
      <alignment vertical="center"/>
    </xf>
    <xf numFmtId="0" fontId="28" fillId="2" borderId="0" xfId="8" applyFont="1" applyFill="1" applyAlignment="1">
      <alignment vertical="center"/>
    </xf>
    <xf numFmtId="44" fontId="4" fillId="2" borderId="1" xfId="8" quotePrefix="1" applyNumberFormat="1" applyFont="1" applyFill="1" applyBorder="1" applyAlignment="1">
      <alignment vertical="center"/>
    </xf>
    <xf numFmtId="44" fontId="7" fillId="2" borderId="1" xfId="8" quotePrefix="1" applyNumberFormat="1" applyFont="1" applyFill="1" applyBorder="1" applyAlignment="1">
      <alignment vertical="center"/>
    </xf>
    <xf numFmtId="0" fontId="2" fillId="6" borderId="2" xfId="8" applyFill="1" applyBorder="1" applyAlignment="1">
      <alignment vertical="center"/>
    </xf>
    <xf numFmtId="44" fontId="2" fillId="6" borderId="3" xfId="9" applyFont="1" applyFill="1" applyBorder="1" applyAlignment="1">
      <alignment vertical="center"/>
    </xf>
    <xf numFmtId="10" fontId="2" fillId="6" borderId="4" xfId="8" applyNumberFormat="1" applyFill="1" applyBorder="1" applyAlignment="1">
      <alignment vertical="center"/>
    </xf>
    <xf numFmtId="0" fontId="2" fillId="6" borderId="5" xfId="8" applyFill="1" applyBorder="1" applyAlignment="1">
      <alignment vertical="center"/>
    </xf>
    <xf numFmtId="44" fontId="2" fillId="6" borderId="6" xfId="9" applyFont="1" applyFill="1" applyBorder="1" applyAlignment="1">
      <alignment vertical="center"/>
    </xf>
    <xf numFmtId="10" fontId="2" fillId="6" borderId="7" xfId="8" applyNumberFormat="1" applyFill="1" applyBorder="1" applyAlignment="1">
      <alignment vertical="center"/>
    </xf>
    <xf numFmtId="44" fontId="0" fillId="0" borderId="0" xfId="29" applyFont="1"/>
    <xf numFmtId="0" fontId="0" fillId="6" borderId="3" xfId="0" applyFill="1" applyBorder="1"/>
    <xf numFmtId="44" fontId="0" fillId="6" borderId="4" xfId="29" applyFont="1" applyFill="1" applyBorder="1"/>
    <xf numFmtId="0" fontId="0" fillId="6" borderId="6" xfId="0" applyFill="1" applyBorder="1"/>
    <xf numFmtId="44" fontId="0" fillId="6" borderId="7" xfId="0" applyNumberFormat="1" applyFill="1" applyBorder="1"/>
    <xf numFmtId="0" fontId="6" fillId="2" borderId="0" xfId="7" applyFont="1" applyFill="1" applyAlignment="1">
      <alignment horizontal="left"/>
    </xf>
    <xf numFmtId="0" fontId="7" fillId="2" borderId="0" xfId="8" applyFont="1" applyFill="1" applyAlignment="1">
      <alignment horizontal="left" vertical="center"/>
    </xf>
    <xf numFmtId="0" fontId="15" fillId="6" borderId="1" xfId="7" quotePrefix="1" applyFont="1" applyFill="1" applyBorder="1" applyAlignment="1">
      <alignment horizontal="center" vertical="center"/>
    </xf>
    <xf numFmtId="0" fontId="23" fillId="6" borderId="3" xfId="7" quotePrefix="1" applyFont="1" applyFill="1" applyBorder="1"/>
    <xf numFmtId="0" fontId="16" fillId="6" borderId="0" xfId="7" quotePrefix="1" applyFont="1" applyFill="1"/>
    <xf numFmtId="0" fontId="16" fillId="6" borderId="3" xfId="7" quotePrefix="1" applyFont="1" applyFill="1" applyBorder="1" applyAlignment="1">
      <alignment horizontal="center"/>
    </xf>
    <xf numFmtId="0" fontId="16" fillId="6" borderId="0" xfId="7" quotePrefix="1" applyFont="1" applyFill="1" applyAlignment="1">
      <alignment horizontal="center"/>
    </xf>
    <xf numFmtId="164" fontId="16" fillId="6" borderId="0" xfId="7" quotePrefix="1" applyNumberFormat="1" applyFont="1" applyFill="1"/>
    <xf numFmtId="164" fontId="18" fillId="6" borderId="0" xfId="7" quotePrefix="1" applyNumberFormat="1" applyFont="1" applyFill="1"/>
    <xf numFmtId="164" fontId="15" fillId="6" borderId="6" xfId="7" quotePrefix="1" applyNumberFormat="1" applyFont="1" applyFill="1" applyBorder="1"/>
    <xf numFmtId="164" fontId="15" fillId="6" borderId="24" xfId="7" quotePrefix="1" applyNumberFormat="1" applyFont="1" applyFill="1" applyBorder="1"/>
    <xf numFmtId="0" fontId="15" fillId="6" borderId="1" xfId="7" applyFont="1" applyFill="1" applyBorder="1" applyAlignment="1">
      <alignment horizontal="center" vertical="center"/>
    </xf>
    <xf numFmtId="0" fontId="16" fillId="6" borderId="3" xfId="7" applyFont="1" applyFill="1" applyBorder="1"/>
    <xf numFmtId="0" fontId="16" fillId="6" borderId="0" xfId="7" applyFont="1" applyFill="1"/>
    <xf numFmtId="0" fontId="17" fillId="6" borderId="0" xfId="7" applyFont="1" applyFill="1" applyAlignment="1">
      <alignment horizontal="center"/>
    </xf>
    <xf numFmtId="0" fontId="16" fillId="6" borderId="3" xfId="7" applyFont="1" applyFill="1" applyBorder="1" applyAlignment="1">
      <alignment horizontal="center"/>
    </xf>
    <xf numFmtId="0" fontId="16" fillId="6" borderId="0" xfId="7" applyFont="1" applyFill="1" applyAlignment="1">
      <alignment horizontal="center"/>
    </xf>
    <xf numFmtId="164" fontId="16" fillId="6" borderId="0" xfId="7" applyNumberFormat="1" applyFont="1" applyFill="1"/>
    <xf numFmtId="164" fontId="18" fillId="6" borderId="0" xfId="7" applyNumberFormat="1" applyFont="1" applyFill="1"/>
    <xf numFmtId="164" fontId="15" fillId="6" borderId="6" xfId="7" applyNumberFormat="1" applyFont="1" applyFill="1" applyBorder="1"/>
    <xf numFmtId="164" fontId="15" fillId="6" borderId="24" xfId="7" applyNumberFormat="1" applyFont="1" applyFill="1" applyBorder="1"/>
    <xf numFmtId="0" fontId="3" fillId="6" borderId="0" xfId="7" applyFill="1"/>
    <xf numFmtId="0" fontId="29" fillId="6" borderId="2" xfId="0" applyFont="1" applyFill="1" applyBorder="1"/>
    <xf numFmtId="0" fontId="29" fillId="6" borderId="5" xfId="0" applyFont="1" applyFill="1" applyBorder="1"/>
    <xf numFmtId="0" fontId="3" fillId="6" borderId="22" xfId="7" applyFill="1" applyBorder="1" applyAlignment="1">
      <alignment horizontal="center"/>
    </xf>
    <xf numFmtId="0" fontId="3" fillId="6" borderId="20" xfId="7" applyFill="1" applyBorder="1" applyAlignment="1">
      <alignment horizontal="center"/>
    </xf>
    <xf numFmtId="0" fontId="3" fillId="6" borderId="21" xfId="7" applyFill="1" applyBorder="1" applyAlignment="1">
      <alignment horizontal="center"/>
    </xf>
    <xf numFmtId="44" fontId="1" fillId="6" borderId="4" xfId="9" applyFont="1" applyFill="1" applyBorder="1"/>
    <xf numFmtId="44" fontId="1" fillId="6" borderId="9" xfId="9" applyFont="1" applyFill="1" applyBorder="1"/>
    <xf numFmtId="44" fontId="1" fillId="6" borderId="7" xfId="9" applyFont="1" applyFill="1" applyBorder="1"/>
    <xf numFmtId="44" fontId="1" fillId="6" borderId="22" xfId="9" applyFont="1" applyFill="1" applyBorder="1"/>
    <xf numFmtId="44" fontId="1" fillId="6" borderId="20" xfId="9" applyFont="1" applyFill="1" applyBorder="1"/>
    <xf numFmtId="44" fontId="1" fillId="6" borderId="21" xfId="9" applyFont="1" applyFill="1" applyBorder="1"/>
    <xf numFmtId="167" fontId="1" fillId="6" borderId="4" xfId="10" applyNumberFormat="1" applyFont="1" applyFill="1" applyBorder="1"/>
    <xf numFmtId="167" fontId="1" fillId="6" borderId="9" xfId="10" applyNumberFormat="1" applyFont="1" applyFill="1" applyBorder="1"/>
    <xf numFmtId="167" fontId="1" fillId="6" borderId="7" xfId="10" applyNumberFormat="1" applyFont="1" applyFill="1" applyBorder="1"/>
    <xf numFmtId="167" fontId="1" fillId="4" borderId="3" xfId="10" applyNumberFormat="1" applyFont="1" applyFill="1" applyBorder="1"/>
    <xf numFmtId="167" fontId="1" fillId="4" borderId="0" xfId="10" applyNumberFormat="1" applyFont="1" applyFill="1" applyBorder="1"/>
    <xf numFmtId="167" fontId="1" fillId="4" borderId="6" xfId="10" applyNumberFormat="1" applyFont="1" applyFill="1" applyBorder="1"/>
    <xf numFmtId="0" fontId="26" fillId="2" borderId="22" xfId="0" applyFont="1" applyFill="1" applyBorder="1" applyProtection="1">
      <protection hidden="1"/>
    </xf>
    <xf numFmtId="44" fontId="0" fillId="7" borderId="4" xfId="29" applyFont="1" applyFill="1" applyBorder="1" applyProtection="1">
      <protection hidden="1"/>
    </xf>
    <xf numFmtId="44" fontId="0" fillId="7" borderId="9" xfId="29" applyFont="1" applyFill="1" applyBorder="1" applyProtection="1">
      <protection hidden="1"/>
    </xf>
    <xf numFmtId="44" fontId="0" fillId="7" borderId="7" xfId="29" applyFont="1" applyFill="1" applyBorder="1" applyProtection="1">
      <protection hidden="1"/>
    </xf>
    <xf numFmtId="44" fontId="0" fillId="7" borderId="22" xfId="29" applyFont="1" applyFill="1" applyBorder="1" applyProtection="1">
      <protection hidden="1"/>
    </xf>
    <xf numFmtId="44" fontId="0" fillId="7" borderId="20" xfId="29" applyFont="1" applyFill="1" applyBorder="1" applyProtection="1">
      <protection hidden="1"/>
    </xf>
    <xf numFmtId="44" fontId="0" fillId="7" borderId="21" xfId="29" applyFont="1" applyFill="1" applyBorder="1" applyProtection="1">
      <protection hidden="1"/>
    </xf>
    <xf numFmtId="0" fontId="2" fillId="6" borderId="1" xfId="8" applyFill="1" applyBorder="1" applyAlignment="1">
      <alignment horizontal="center" vertical="center"/>
    </xf>
    <xf numFmtId="14" fontId="15" fillId="6" borderId="0" xfId="7" applyNumberFormat="1" applyFont="1" applyFill="1" applyAlignment="1">
      <alignment horizontal="center"/>
    </xf>
    <xf numFmtId="14" fontId="30" fillId="6" borderId="0" xfId="7" applyNumberFormat="1" applyFont="1" applyFill="1" applyAlignment="1">
      <alignment horizontal="center"/>
    </xf>
    <xf numFmtId="17" fontId="3" fillId="0" borderId="0" xfId="7" applyNumberFormat="1" applyAlignment="1">
      <alignment horizontal="left"/>
    </xf>
    <xf numFmtId="0" fontId="21" fillId="6" borderId="0" xfId="0" applyFont="1" applyFill="1"/>
    <xf numFmtId="44" fontId="1" fillId="6" borderId="2" xfId="9" applyFont="1" applyFill="1" applyBorder="1" applyAlignment="1">
      <alignment horizontal="left"/>
    </xf>
    <xf numFmtId="44" fontId="1" fillId="6" borderId="3" xfId="9" applyFont="1" applyFill="1" applyBorder="1"/>
    <xf numFmtId="44" fontId="1" fillId="6" borderId="5" xfId="9" applyFont="1" applyFill="1" applyBorder="1" applyAlignment="1">
      <alignment horizontal="left"/>
    </xf>
    <xf numFmtId="44" fontId="1" fillId="6" borderId="6" xfId="9" applyFont="1" applyFill="1" applyBorder="1"/>
    <xf numFmtId="0" fontId="1" fillId="4" borderId="2" xfId="7" applyFont="1" applyFill="1" applyBorder="1"/>
    <xf numFmtId="0" fontId="1" fillId="4" borderId="3" xfId="7" applyFont="1" applyFill="1" applyBorder="1"/>
    <xf numFmtId="44" fontId="1" fillId="4" borderId="4" xfId="29" applyFont="1" applyFill="1" applyBorder="1"/>
    <xf numFmtId="0" fontId="1" fillId="4" borderId="5" xfId="0" applyFont="1" applyFill="1" applyBorder="1"/>
    <xf numFmtId="0" fontId="1" fillId="4" borderId="6" xfId="0" applyFont="1" applyFill="1" applyBorder="1"/>
    <xf numFmtId="44" fontId="1" fillId="4" borderId="7" xfId="29" applyFont="1" applyFill="1" applyBorder="1"/>
    <xf numFmtId="0" fontId="2" fillId="6" borderId="1" xfId="8" applyFill="1" applyBorder="1" applyAlignment="1">
      <alignment vertical="center"/>
    </xf>
    <xf numFmtId="44" fontId="2" fillId="8" borderId="1" xfId="8" applyNumberFormat="1" applyFill="1" applyBorder="1" applyAlignment="1">
      <alignment vertical="center"/>
    </xf>
    <xf numFmtId="44" fontId="2" fillId="6" borderId="1" xfId="8" applyNumberFormat="1" applyFill="1" applyBorder="1" applyAlignment="1">
      <alignment vertical="center"/>
    </xf>
    <xf numFmtId="0" fontId="2" fillId="9" borderId="2" xfId="8" applyFill="1" applyBorder="1" applyAlignment="1">
      <alignment vertical="center"/>
    </xf>
    <xf numFmtId="0" fontId="2" fillId="9" borderId="3" xfId="8" applyFill="1" applyBorder="1" applyAlignment="1">
      <alignment vertical="center"/>
    </xf>
    <xf numFmtId="0" fontId="2" fillId="9" borderId="4" xfId="8" applyFill="1" applyBorder="1" applyAlignment="1">
      <alignment vertical="center"/>
    </xf>
    <xf numFmtId="0" fontId="4" fillId="2" borderId="1" xfId="8" applyFont="1" applyFill="1" applyBorder="1" applyAlignment="1">
      <alignment horizontal="center" vertical="center" wrapText="1"/>
    </xf>
    <xf numFmtId="0" fontId="4" fillId="2" borderId="1" xfId="8" applyFont="1" applyFill="1" applyBorder="1" applyAlignment="1">
      <alignment vertical="center"/>
    </xf>
    <xf numFmtId="0" fontId="4" fillId="2" borderId="1" xfId="8" applyFont="1" applyFill="1" applyBorder="1" applyAlignment="1">
      <alignment vertical="center" wrapText="1"/>
    </xf>
    <xf numFmtId="44" fontId="2" fillId="6" borderId="1" xfId="29" applyFont="1" applyFill="1" applyBorder="1" applyAlignment="1">
      <alignment vertical="center"/>
    </xf>
    <xf numFmtId="44" fontId="2" fillId="8" borderId="1" xfId="29" applyFont="1" applyFill="1" applyBorder="1" applyAlignment="1">
      <alignment vertical="center"/>
    </xf>
    <xf numFmtId="0" fontId="22" fillId="4" borderId="26" xfId="8" applyFont="1" applyFill="1" applyBorder="1" applyAlignment="1">
      <alignment vertical="center"/>
    </xf>
    <xf numFmtId="0" fontId="0" fillId="0" borderId="0" xfId="0" applyProtection="1">
      <protection hidden="1"/>
    </xf>
    <xf numFmtId="0" fontId="33" fillId="0" borderId="0" xfId="0" applyFont="1" applyAlignment="1" applyProtection="1">
      <alignment horizontal="right"/>
      <protection hidden="1"/>
    </xf>
    <xf numFmtId="0" fontId="26" fillId="2" borderId="1" xfId="0" applyFont="1" applyFill="1" applyBorder="1" applyProtection="1">
      <protection hidden="1"/>
    </xf>
    <xf numFmtId="0" fontId="0" fillId="10" borderId="1" xfId="0" applyFill="1" applyBorder="1" applyProtection="1">
      <protection hidden="1"/>
    </xf>
    <xf numFmtId="44" fontId="0" fillId="10" borderId="1" xfId="29" applyFont="1" applyFill="1" applyBorder="1" applyProtection="1">
      <protection hidden="1"/>
    </xf>
    <xf numFmtId="167" fontId="0" fillId="10" borderId="1" xfId="0" applyNumberFormat="1" applyFill="1" applyBorder="1" applyProtection="1">
      <protection hidden="1"/>
    </xf>
    <xf numFmtId="0" fontId="26" fillId="2" borderId="1" xfId="0" applyFont="1" applyFill="1" applyBorder="1" applyAlignment="1" applyProtection="1">
      <alignment vertical="center"/>
      <protection hidden="1"/>
    </xf>
    <xf numFmtId="0" fontId="29" fillId="6" borderId="10" xfId="0" applyFont="1" applyFill="1" applyBorder="1"/>
    <xf numFmtId="0" fontId="29" fillId="6" borderId="11" xfId="0" applyFont="1" applyFill="1" applyBorder="1"/>
    <xf numFmtId="0" fontId="29" fillId="6" borderId="12" xfId="0" applyFont="1" applyFill="1" applyBorder="1" applyAlignment="1">
      <alignment horizontal="center"/>
    </xf>
    <xf numFmtId="0" fontId="1" fillId="6" borderId="4" xfId="9" applyNumberFormat="1" applyFont="1" applyFill="1" applyBorder="1" applyAlignment="1">
      <alignment horizontal="center"/>
    </xf>
    <xf numFmtId="0" fontId="20" fillId="2" borderId="1" xfId="7" applyFont="1" applyFill="1" applyBorder="1"/>
    <xf numFmtId="0" fontId="20" fillId="2" borderId="12" xfId="7" applyFont="1" applyFill="1" applyBorder="1"/>
    <xf numFmtId="0" fontId="3" fillId="0" borderId="10" xfId="7" applyBorder="1"/>
    <xf numFmtId="14" fontId="3" fillId="0" borderId="1" xfId="7" applyNumberFormat="1" applyBorder="1"/>
    <xf numFmtId="0" fontId="3" fillId="0" borderId="12" xfId="7" applyBorder="1"/>
    <xf numFmtId="0" fontId="6" fillId="2" borderId="10" xfId="7" applyFont="1" applyFill="1" applyBorder="1" applyAlignment="1">
      <alignment horizontal="center"/>
    </xf>
    <xf numFmtId="0" fontId="6" fillId="2" borderId="11" xfId="7" applyFont="1" applyFill="1" applyBorder="1" applyAlignment="1">
      <alignment horizontal="center"/>
    </xf>
    <xf numFmtId="0" fontId="6" fillId="2" borderId="12" xfId="7" applyFont="1" applyFill="1" applyBorder="1" applyAlignment="1">
      <alignment horizontal="center"/>
    </xf>
    <xf numFmtId="0" fontId="11" fillId="2" borderId="22" xfId="7" applyFont="1" applyFill="1" applyBorder="1" applyAlignment="1">
      <alignment horizontal="center" vertical="center" wrapText="1"/>
    </xf>
    <xf numFmtId="0" fontId="11" fillId="2" borderId="21" xfId="7" applyFont="1" applyFill="1" applyBorder="1" applyAlignment="1">
      <alignment horizontal="center" vertical="center" wrapText="1"/>
    </xf>
    <xf numFmtId="0" fontId="7" fillId="2" borderId="2" xfId="8" applyFont="1" applyFill="1" applyBorder="1" applyAlignment="1">
      <alignment horizontal="center" vertical="center"/>
    </xf>
    <xf numFmtId="0" fontId="7" fillId="2" borderId="3" xfId="8" applyFont="1" applyFill="1" applyBorder="1" applyAlignment="1">
      <alignment horizontal="center" vertical="center"/>
    </xf>
    <xf numFmtId="0" fontId="7" fillId="2" borderId="4" xfId="8" applyFont="1" applyFill="1" applyBorder="1" applyAlignment="1">
      <alignment horizontal="center" vertical="center"/>
    </xf>
    <xf numFmtId="0" fontId="7" fillId="2" borderId="5" xfId="8" applyFont="1" applyFill="1" applyBorder="1" applyAlignment="1">
      <alignment horizontal="center" vertical="center"/>
    </xf>
    <xf numFmtId="0" fontId="7" fillId="2" borderId="6" xfId="8" applyFont="1" applyFill="1" applyBorder="1" applyAlignment="1">
      <alignment horizontal="center" vertical="center"/>
    </xf>
    <xf numFmtId="0" fontId="7" fillId="2" borderId="7" xfId="8" applyFont="1" applyFill="1" applyBorder="1" applyAlignment="1">
      <alignment horizontal="center" vertical="center"/>
    </xf>
    <xf numFmtId="0" fontId="7" fillId="2" borderId="10" xfId="8" applyFont="1" applyFill="1" applyBorder="1" applyAlignment="1">
      <alignment horizontal="center" vertical="center"/>
    </xf>
    <xf numFmtId="0" fontId="7" fillId="2" borderId="11" xfId="8" applyFont="1" applyFill="1" applyBorder="1" applyAlignment="1">
      <alignment horizontal="center" vertical="center"/>
    </xf>
    <xf numFmtId="0" fontId="7" fillId="2" borderId="12" xfId="8" applyFont="1" applyFill="1" applyBorder="1" applyAlignment="1">
      <alignment horizontal="center" vertical="center"/>
    </xf>
    <xf numFmtId="0" fontId="11" fillId="2" borderId="1" xfId="7" applyFont="1" applyFill="1" applyBorder="1" applyAlignment="1">
      <alignment horizontal="center" vertical="center" wrapText="1"/>
    </xf>
    <xf numFmtId="0" fontId="27" fillId="2" borderId="0" xfId="8" applyFont="1" applyFill="1" applyAlignment="1">
      <alignment horizontal="center" vertical="center"/>
    </xf>
    <xf numFmtId="0" fontId="26" fillId="2" borderId="1" xfId="0" applyFont="1" applyFill="1" applyBorder="1" applyAlignment="1" applyProtection="1">
      <alignment horizontal="center"/>
      <protection hidden="1"/>
    </xf>
    <xf numFmtId="0" fontId="5" fillId="4" borderId="0" xfId="8" applyFont="1" applyFill="1" applyAlignment="1">
      <alignment horizontal="center" vertical="center" wrapText="1"/>
    </xf>
    <xf numFmtId="0" fontId="5" fillId="4" borderId="0" xfId="8" applyFont="1" applyFill="1" applyAlignment="1">
      <alignment horizontal="center" vertical="center"/>
    </xf>
    <xf numFmtId="0" fontId="5" fillId="0" borderId="0" xfId="8" applyFont="1" applyAlignment="1">
      <alignment horizontal="center" vertical="center"/>
    </xf>
    <xf numFmtId="169" fontId="3" fillId="4" borderId="0" xfId="7" applyNumberFormat="1" applyFill="1" applyAlignment="1">
      <alignment horizontal="center"/>
    </xf>
    <xf numFmtId="0" fontId="10" fillId="2" borderId="1" xfId="8" applyFont="1" applyFill="1" applyBorder="1" applyAlignment="1">
      <alignment horizontal="center" vertical="center"/>
    </xf>
    <xf numFmtId="0" fontId="10" fillId="2" borderId="1" xfId="8" applyFont="1" applyFill="1" applyBorder="1" applyAlignment="1">
      <alignment horizontal="center" vertical="center" wrapText="1"/>
    </xf>
    <xf numFmtId="0" fontId="8" fillId="4" borderId="0" xfId="8" quotePrefix="1" applyFont="1" applyFill="1" applyAlignment="1">
      <alignment horizontal="center" vertical="center"/>
    </xf>
    <xf numFmtId="0" fontId="10" fillId="2" borderId="4" xfId="8" applyFont="1" applyFill="1" applyBorder="1" applyAlignment="1">
      <alignment horizontal="center" vertical="center" wrapText="1"/>
    </xf>
    <xf numFmtId="0" fontId="10" fillId="2" borderId="7" xfId="8" applyFont="1" applyFill="1" applyBorder="1" applyAlignment="1">
      <alignment horizontal="center" vertical="center" wrapText="1"/>
    </xf>
    <xf numFmtId="0" fontId="2" fillId="9" borderId="8" xfId="8" applyFill="1" applyBorder="1" applyAlignment="1">
      <alignment horizontal="left" vertical="top" wrapText="1"/>
    </xf>
    <xf numFmtId="0" fontId="2" fillId="9" borderId="0" xfId="8" applyFill="1" applyAlignment="1">
      <alignment horizontal="left" vertical="top" wrapText="1"/>
    </xf>
    <xf numFmtId="0" fontId="2" fillId="9" borderId="9" xfId="8" applyFill="1" applyBorder="1" applyAlignment="1">
      <alignment horizontal="left" vertical="top" wrapText="1"/>
    </xf>
    <xf numFmtId="0" fontId="2" fillId="9" borderId="5" xfId="8" applyFill="1" applyBorder="1" applyAlignment="1">
      <alignment horizontal="left" vertical="top" wrapText="1"/>
    </xf>
    <xf numFmtId="0" fontId="2" fillId="9" borderId="6" xfId="8" applyFill="1" applyBorder="1" applyAlignment="1">
      <alignment horizontal="left" vertical="top" wrapText="1"/>
    </xf>
    <xf numFmtId="0" fontId="2" fillId="9" borderId="7" xfId="8" applyFill="1" applyBorder="1" applyAlignment="1">
      <alignment horizontal="left" vertical="top" wrapText="1"/>
    </xf>
    <xf numFmtId="0" fontId="7" fillId="2" borderId="1" xfId="8" applyFont="1" applyFill="1" applyBorder="1" applyAlignment="1">
      <alignment horizontal="center" vertical="center"/>
    </xf>
    <xf numFmtId="0" fontId="26" fillId="2" borderId="22" xfId="0" applyFont="1" applyFill="1" applyBorder="1" applyAlignment="1" applyProtection="1">
      <alignment horizontal="center" vertical="center" wrapText="1"/>
      <protection hidden="1"/>
    </xf>
    <xf numFmtId="0" fontId="26" fillId="2" borderId="21"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protection hidden="1"/>
    </xf>
    <xf numFmtId="0" fontId="15" fillId="0" borderId="0" xfId="7" applyFont="1" applyAlignment="1">
      <alignment horizontal="center"/>
    </xf>
    <xf numFmtId="0" fontId="15" fillId="0" borderId="6" xfId="7" applyFont="1" applyBorder="1" applyAlignment="1">
      <alignment horizontal="center"/>
    </xf>
    <xf numFmtId="0" fontId="14" fillId="6" borderId="0" xfId="7" quotePrefix="1" applyFont="1" applyFill="1" applyAlignment="1">
      <alignment horizontal="center"/>
    </xf>
    <xf numFmtId="0" fontId="14" fillId="6" borderId="0" xfId="7" applyFont="1" applyFill="1" applyAlignment="1">
      <alignment horizontal="center"/>
    </xf>
    <xf numFmtId="0" fontId="10" fillId="2" borderId="10" xfId="8" applyFont="1" applyFill="1" applyBorder="1" applyAlignment="1">
      <alignment horizontal="center" vertical="center"/>
    </xf>
    <xf numFmtId="0" fontId="10" fillId="2" borderId="11" xfId="8" applyFont="1" applyFill="1" applyBorder="1" applyAlignment="1">
      <alignment horizontal="center" vertical="center"/>
    </xf>
    <xf numFmtId="0" fontId="10" fillId="2" borderId="12" xfId="8" applyFont="1" applyFill="1" applyBorder="1" applyAlignment="1">
      <alignment horizontal="center" vertical="center"/>
    </xf>
    <xf numFmtId="0" fontId="27" fillId="2" borderId="0" xfId="8" applyFont="1" applyFill="1" applyAlignment="1">
      <alignment horizontal="center" vertical="center" wrapText="1"/>
    </xf>
    <xf numFmtId="0" fontId="10" fillId="2" borderId="22" xfId="8" applyFont="1" applyFill="1" applyBorder="1" applyAlignment="1">
      <alignment horizontal="center" vertical="center" wrapText="1"/>
    </xf>
    <xf numFmtId="0" fontId="10" fillId="2" borderId="21" xfId="8" applyFont="1" applyFill="1" applyBorder="1" applyAlignment="1">
      <alignment horizontal="center" vertical="center" wrapText="1"/>
    </xf>
    <xf numFmtId="0" fontId="0" fillId="0" borderId="0" xfId="0" applyAlignment="1">
      <alignment horizontal="right"/>
    </xf>
    <xf numFmtId="171" fontId="0" fillId="0" borderId="0" xfId="29" applyNumberFormat="1" applyFont="1" applyFill="1" applyAlignment="1">
      <alignment horizontal="left"/>
    </xf>
    <xf numFmtId="171" fontId="0" fillId="0" borderId="0" xfId="0" applyNumberFormat="1"/>
    <xf numFmtId="171" fontId="0" fillId="0" borderId="0" xfId="29" applyNumberFormat="1" applyFont="1" applyFill="1"/>
    <xf numFmtId="171" fontId="2" fillId="0" borderId="0" xfId="8" applyNumberFormat="1" applyAlignment="1">
      <alignment vertical="center"/>
    </xf>
    <xf numFmtId="171" fontId="34" fillId="0" borderId="0" xfId="29" applyNumberFormat="1" applyFont="1" applyFill="1"/>
    <xf numFmtId="171" fontId="34" fillId="0" borderId="0" xfId="29" applyNumberFormat="1" applyFont="1" applyAlignment="1">
      <alignment horizontal="center"/>
    </xf>
    <xf numFmtId="171" fontId="0" fillId="0" borderId="0" xfId="29" applyNumberFormat="1" applyFont="1" applyFill="1" applyAlignment="1">
      <alignment vertical="center"/>
    </xf>
    <xf numFmtId="44" fontId="2" fillId="12" borderId="1" xfId="8" quotePrefix="1" applyNumberFormat="1" applyFont="1" applyFill="1" applyBorder="1" applyAlignment="1">
      <alignment vertical="center"/>
    </xf>
    <xf numFmtId="0" fontId="35" fillId="0" borderId="0" xfId="0" applyFont="1"/>
    <xf numFmtId="44" fontId="2" fillId="14" borderId="1" xfId="8" quotePrefix="1" applyNumberFormat="1" applyFont="1" applyFill="1" applyBorder="1" applyAlignment="1">
      <alignment vertical="center"/>
    </xf>
    <xf numFmtId="44" fontId="2" fillId="11" borderId="1" xfId="8" quotePrefix="1" applyNumberFormat="1" applyFont="1" applyFill="1" applyBorder="1" applyAlignment="1">
      <alignment vertical="center"/>
    </xf>
    <xf numFmtId="44" fontId="2" fillId="13" borderId="1" xfId="8" quotePrefix="1" applyNumberFormat="1" applyFont="1" applyFill="1" applyBorder="1" applyAlignment="1">
      <alignment vertical="center"/>
    </xf>
    <xf numFmtId="171" fontId="0" fillId="0" borderId="0" xfId="29" applyNumberFormat="1" applyFont="1" applyFill="1" applyAlignment="1">
      <alignment horizontal="right"/>
    </xf>
    <xf numFmtId="44" fontId="2" fillId="14" borderId="1" xfId="8" quotePrefix="1" applyNumberFormat="1" applyFill="1" applyBorder="1" applyAlignment="1">
      <alignment vertical="center"/>
    </xf>
    <xf numFmtId="44" fontId="2" fillId="11" borderId="1" xfId="8" quotePrefix="1" applyNumberFormat="1" applyFill="1" applyBorder="1" applyAlignment="1">
      <alignment vertical="center"/>
    </xf>
    <xf numFmtId="0" fontId="0" fillId="0" borderId="0" xfId="0"/>
    <xf numFmtId="0" fontId="2" fillId="0" borderId="0" xfId="8" applyAlignment="1">
      <alignment vertical="center"/>
    </xf>
    <xf numFmtId="0" fontId="2" fillId="4" borderId="1" xfId="8" applyFill="1" applyBorder="1" applyAlignment="1">
      <alignment vertical="center"/>
    </xf>
    <xf numFmtId="0" fontId="2" fillId="4" borderId="1" xfId="8" quotePrefix="1" applyFill="1" applyBorder="1" applyAlignment="1">
      <alignment horizontal="center" vertical="center"/>
    </xf>
    <xf numFmtId="0" fontId="0" fillId="0" borderId="0" xfId="0" applyProtection="1">
      <protection hidden="1"/>
    </xf>
    <xf numFmtId="0" fontId="33" fillId="0" borderId="0" xfId="0" applyFont="1" applyAlignment="1" applyProtection="1">
      <alignment horizontal="right"/>
      <protection hidden="1"/>
    </xf>
    <xf numFmtId="0" fontId="26" fillId="2" borderId="1" xfId="0" applyFont="1" applyFill="1" applyBorder="1" applyProtection="1">
      <protection hidden="1"/>
    </xf>
    <xf numFmtId="0" fontId="0" fillId="10" borderId="1" xfId="0" applyFill="1" applyBorder="1" applyProtection="1">
      <protection hidden="1"/>
    </xf>
    <xf numFmtId="174" fontId="0" fillId="10" borderId="1" xfId="39" applyFont="1" applyFill="1" applyBorder="1" applyProtection="1">
      <protection hidden="1"/>
    </xf>
    <xf numFmtId="167" fontId="0" fillId="10" borderId="1" xfId="0" applyNumberFormat="1" applyFill="1" applyBorder="1" applyProtection="1">
      <protection hidden="1"/>
    </xf>
    <xf numFmtId="0" fontId="26" fillId="2" borderId="1" xfId="0" applyFont="1" applyFill="1" applyBorder="1" applyAlignment="1" applyProtection="1">
      <alignment vertical="center"/>
      <protection hidden="1"/>
    </xf>
    <xf numFmtId="44" fontId="2" fillId="15" borderId="1" xfId="8" quotePrefix="1" applyNumberFormat="1" applyFill="1" applyBorder="1" applyAlignment="1">
      <alignment vertical="center"/>
    </xf>
  </cellXfs>
  <cellStyles count="40">
    <cellStyle name="Comma_EF Finales de INTRATEXT 2010" xfId="14" xr:uid="{00000000-0005-0000-0000-000000000000}"/>
    <cellStyle name="Euro" xfId="5" xr:uid="{00000000-0005-0000-0000-000001000000}"/>
    <cellStyle name="Millares 2" xfId="15" xr:uid="{00000000-0005-0000-0000-000002000000}"/>
    <cellStyle name="Millares 2 2" xfId="16" xr:uid="{00000000-0005-0000-0000-000003000000}"/>
    <cellStyle name="Millares 2 2 2" xfId="35" xr:uid="{B1907DF5-845A-46D8-967E-2A07E3FFF35E}"/>
    <cellStyle name="Millares 2 3" xfId="34" xr:uid="{4E2FEA2F-8A50-4BC1-BA38-B2F81B14D702}"/>
    <cellStyle name="Millares 3" xfId="17" xr:uid="{00000000-0005-0000-0000-000004000000}"/>
    <cellStyle name="Millares 3 2" xfId="36" xr:uid="{CD748765-A90C-468E-9E5D-81A43F8837C4}"/>
    <cellStyle name="Millares 4" xfId="18" xr:uid="{00000000-0005-0000-0000-000005000000}"/>
    <cellStyle name="Millares 4 2" xfId="37" xr:uid="{62EF0D3A-2135-4BA1-A1C0-2F679ADA3834}"/>
    <cellStyle name="Millares 5" xfId="19" xr:uid="{00000000-0005-0000-0000-000006000000}"/>
    <cellStyle name="Millares 7" xfId="20" xr:uid="{00000000-0005-0000-0000-000007000000}"/>
    <cellStyle name="Millares 7 2" xfId="38" xr:uid="{14328065-1F10-41F1-A86F-54F5E5E779AC}"/>
    <cellStyle name="Moneda" xfId="29" builtinId="4"/>
    <cellStyle name="Moneda 2" xfId="2" xr:uid="{00000000-0005-0000-0000-000008000000}"/>
    <cellStyle name="Moneda 2 2" xfId="13" xr:uid="{00000000-0005-0000-0000-000009000000}"/>
    <cellStyle name="Moneda 2 2 2" xfId="33" xr:uid="{D1444811-71F5-455A-B7E2-2921D1E348C6}"/>
    <cellStyle name="Moneda 2 3" xfId="30" xr:uid="{870DDE3D-77AA-4732-A9F4-DBE478B4F82D}"/>
    <cellStyle name="Moneda 3" xfId="3" xr:uid="{00000000-0005-0000-0000-00000A000000}"/>
    <cellStyle name="Moneda 3 2" xfId="31" xr:uid="{2DF15197-E06D-470A-9E38-762E899FA867}"/>
    <cellStyle name="Moneda 4" xfId="9" xr:uid="{00000000-0005-0000-0000-00000B000000}"/>
    <cellStyle name="Moneda 4 2" xfId="32" xr:uid="{3C93E8C4-7228-44D7-8BEF-5D208D657920}"/>
    <cellStyle name="Moneda 5" xfId="39" xr:uid="{16068A41-98DE-47EC-8695-6F18742BF5E8}"/>
    <cellStyle name="Normal" xfId="0" builtinId="0"/>
    <cellStyle name="Normal 2" xfId="6" xr:uid="{00000000-0005-0000-0000-00000D000000}"/>
    <cellStyle name="Normal 2 2" xfId="8" xr:uid="{00000000-0005-0000-0000-00000E000000}"/>
    <cellStyle name="Normal 2 3" xfId="11" xr:uid="{00000000-0005-0000-0000-00000F000000}"/>
    <cellStyle name="Normal 3" xfId="1" xr:uid="{00000000-0005-0000-0000-000010000000}"/>
    <cellStyle name="Normal 4" xfId="7" xr:uid="{00000000-0005-0000-0000-000011000000}"/>
    <cellStyle name="Normal 4 2" xfId="21" xr:uid="{00000000-0005-0000-0000-000012000000}"/>
    <cellStyle name="Normal 5" xfId="22" xr:uid="{00000000-0005-0000-0000-000013000000}"/>
    <cellStyle name="Normal 5 2" xfId="23" xr:uid="{00000000-0005-0000-0000-000014000000}"/>
    <cellStyle name="Normal 6" xfId="24" xr:uid="{00000000-0005-0000-0000-000015000000}"/>
    <cellStyle name="Normal 7" xfId="25" xr:uid="{00000000-0005-0000-0000-000016000000}"/>
    <cellStyle name="Normal 8" xfId="26" xr:uid="{00000000-0005-0000-0000-000017000000}"/>
    <cellStyle name="Normal 9" xfId="27" xr:uid="{00000000-0005-0000-0000-000018000000}"/>
    <cellStyle name="Porcentual 2" xfId="4" xr:uid="{00000000-0005-0000-0000-000019000000}"/>
    <cellStyle name="Porcentual 3" xfId="10" xr:uid="{00000000-0005-0000-0000-00001A000000}"/>
    <cellStyle name="Porcentual 4" xfId="12" xr:uid="{00000000-0005-0000-0000-00001B000000}"/>
    <cellStyle name="Saldos" xfId="28" xr:uid="{00000000-0005-0000-0000-00001C000000}"/>
  </cellStyles>
  <dxfs count="0"/>
  <tableStyles count="0" defaultTableStyle="TableStyleMedium2" defaultPivotStyle="PivotStyleLight16"/>
  <colors>
    <mruColors>
      <color rgb="FFBAE4C2"/>
      <color rgb="FFA6F8A8"/>
      <color rgb="FF2C84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8" Type="http://schemas.openxmlformats.org/officeDocument/2006/relationships/worksheet" Target="worksheets/sheet8.xml"/></Relationships>
</file>

<file path=xl/diagrams/colors1.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D1355A2-8DE8-4F5A-AC28-6E0BA148763E}" type="doc">
      <dgm:prSet loTypeId="urn:microsoft.com/office/officeart/2005/8/layout/list1" loCatId="list" qsTypeId="urn:microsoft.com/office/officeart/2005/8/quickstyle/simple1" qsCatId="simple" csTypeId="urn:microsoft.com/office/officeart/2005/8/colors/accent3_4" csCatId="accent3" phldr="1"/>
      <dgm:spPr/>
      <dgm:t>
        <a:bodyPr/>
        <a:lstStyle/>
        <a:p>
          <a:endParaRPr lang="es-SV"/>
        </a:p>
      </dgm:t>
    </dgm:pt>
    <dgm:pt modelId="{F8BB6858-8AFB-4A39-83F4-5869C6E2DF07}">
      <dgm:prSet phldrT="[Texto]"/>
      <dgm:spPr>
        <a:solidFill>
          <a:srgbClr val="2C8441"/>
        </a:solidFill>
      </dgm:spPr>
      <dgm:t>
        <a:bodyPr/>
        <a:lstStyle/>
        <a:p>
          <a:r>
            <a:rPr lang="es-MX" dirty="0"/>
            <a:t>Herramientas JRecinos Profesional</a:t>
          </a:r>
          <a:endParaRPr lang="es-SV"/>
        </a:p>
      </dgm:t>
    </dgm:pt>
    <dgm:pt modelId="{1304F57E-769B-4A91-9404-3D001AA44D7C}" type="parTrans" cxnId="{E3993453-EDF1-4F9B-B3D8-A8FF1E93CAF6}">
      <dgm:prSet/>
      <dgm:spPr/>
      <dgm:t>
        <a:bodyPr/>
        <a:lstStyle/>
        <a:p>
          <a:endParaRPr lang="es-SV"/>
        </a:p>
      </dgm:t>
    </dgm:pt>
    <dgm:pt modelId="{CBC11E39-8508-45D0-BE80-21BE0C9DE50B}" type="sibTrans" cxnId="{E3993453-EDF1-4F9B-B3D8-A8FF1E93CAF6}">
      <dgm:prSet/>
      <dgm:spPr/>
      <dgm:t>
        <a:bodyPr/>
        <a:lstStyle/>
        <a:p>
          <a:endParaRPr lang="es-SV"/>
        </a:p>
      </dgm:t>
    </dgm:pt>
    <dgm:pt modelId="{B716040D-3227-483F-A8E4-8F34D3AFE867}">
      <dgm:prSet phldrT="[Texto]"/>
      <dgm:spPr/>
      <dgm:t>
        <a:bodyPr/>
        <a:lstStyle/>
        <a:p>
          <a:r>
            <a:rPr lang="es-SV"/>
            <a:t>Planilla de salarios y recibos de pago</a:t>
          </a:r>
        </a:p>
      </dgm:t>
    </dgm:pt>
    <dgm:pt modelId="{7433FE1C-7D6D-4332-9D76-08040615369F}" type="parTrans" cxnId="{D47251F3-9E0B-4A78-BF91-42B8BFECE3C0}">
      <dgm:prSet/>
      <dgm:spPr/>
      <dgm:t>
        <a:bodyPr/>
        <a:lstStyle/>
        <a:p>
          <a:endParaRPr lang="es-SV"/>
        </a:p>
      </dgm:t>
    </dgm:pt>
    <dgm:pt modelId="{074C24F4-A8B7-44A3-B9CD-5ED3F1C5A9E9}" type="sibTrans" cxnId="{D47251F3-9E0B-4A78-BF91-42B8BFECE3C0}">
      <dgm:prSet/>
      <dgm:spPr/>
      <dgm:t>
        <a:bodyPr/>
        <a:lstStyle/>
        <a:p>
          <a:endParaRPr lang="es-SV"/>
        </a:p>
      </dgm:t>
    </dgm:pt>
    <dgm:pt modelId="{87ED2776-7AE8-4BB6-9B61-67404EE728E3}" type="pres">
      <dgm:prSet presAssocID="{6D1355A2-8DE8-4F5A-AC28-6E0BA148763E}" presName="linear" presStyleCnt="0">
        <dgm:presLayoutVars>
          <dgm:dir/>
          <dgm:animLvl val="lvl"/>
          <dgm:resizeHandles val="exact"/>
        </dgm:presLayoutVars>
      </dgm:prSet>
      <dgm:spPr/>
    </dgm:pt>
    <dgm:pt modelId="{93F0A71E-B93B-4EE3-9F0D-3AC1EDEF8ABF}" type="pres">
      <dgm:prSet presAssocID="{F8BB6858-8AFB-4A39-83F4-5869C6E2DF07}" presName="parentLin" presStyleCnt="0"/>
      <dgm:spPr/>
    </dgm:pt>
    <dgm:pt modelId="{D8245196-C5F1-4CAE-9906-C1BB013A5A30}" type="pres">
      <dgm:prSet presAssocID="{F8BB6858-8AFB-4A39-83F4-5869C6E2DF07}" presName="parentLeftMargin" presStyleLbl="node1" presStyleIdx="0" presStyleCnt="1"/>
      <dgm:spPr/>
    </dgm:pt>
    <dgm:pt modelId="{30F876E4-12C4-4610-9F86-593680708BA3}" type="pres">
      <dgm:prSet presAssocID="{F8BB6858-8AFB-4A39-83F4-5869C6E2DF07}" presName="parentText" presStyleLbl="node1" presStyleIdx="0" presStyleCnt="1">
        <dgm:presLayoutVars>
          <dgm:chMax val="0"/>
          <dgm:bulletEnabled val="1"/>
        </dgm:presLayoutVars>
      </dgm:prSet>
      <dgm:spPr/>
    </dgm:pt>
    <dgm:pt modelId="{F85B4B24-676B-45DA-8548-8C679992168C}" type="pres">
      <dgm:prSet presAssocID="{F8BB6858-8AFB-4A39-83F4-5869C6E2DF07}" presName="negativeSpace" presStyleCnt="0"/>
      <dgm:spPr/>
    </dgm:pt>
    <dgm:pt modelId="{36E3126A-D1D2-416A-9BB3-D496634088E5}" type="pres">
      <dgm:prSet presAssocID="{F8BB6858-8AFB-4A39-83F4-5869C6E2DF07}" presName="childText" presStyleLbl="conFgAcc1" presStyleIdx="0" presStyleCnt="1">
        <dgm:presLayoutVars>
          <dgm:bulletEnabled val="1"/>
        </dgm:presLayoutVars>
      </dgm:prSet>
      <dgm:spPr/>
    </dgm:pt>
  </dgm:ptLst>
  <dgm:cxnLst>
    <dgm:cxn modelId="{A200226D-F62E-47A2-8AEB-E602DB08A39C}" type="presOf" srcId="{F8BB6858-8AFB-4A39-83F4-5869C6E2DF07}" destId="{D8245196-C5F1-4CAE-9906-C1BB013A5A30}" srcOrd="0" destOrd="0" presId="urn:microsoft.com/office/officeart/2005/8/layout/list1"/>
    <dgm:cxn modelId="{E3993453-EDF1-4F9B-B3D8-A8FF1E93CAF6}" srcId="{6D1355A2-8DE8-4F5A-AC28-6E0BA148763E}" destId="{F8BB6858-8AFB-4A39-83F4-5869C6E2DF07}" srcOrd="0" destOrd="0" parTransId="{1304F57E-769B-4A91-9404-3D001AA44D7C}" sibTransId="{CBC11E39-8508-45D0-BE80-21BE0C9DE50B}"/>
    <dgm:cxn modelId="{62EDFB8B-5443-498E-A452-6DF6D5433B68}" type="presOf" srcId="{6D1355A2-8DE8-4F5A-AC28-6E0BA148763E}" destId="{87ED2776-7AE8-4BB6-9B61-67404EE728E3}" srcOrd="0" destOrd="0" presId="urn:microsoft.com/office/officeart/2005/8/layout/list1"/>
    <dgm:cxn modelId="{C3C5D495-7D2E-4598-B68C-3437C3F0EB08}" type="presOf" srcId="{F8BB6858-8AFB-4A39-83F4-5869C6E2DF07}" destId="{30F876E4-12C4-4610-9F86-593680708BA3}" srcOrd="1" destOrd="0" presId="urn:microsoft.com/office/officeart/2005/8/layout/list1"/>
    <dgm:cxn modelId="{9CAC96C4-6F1D-4D9C-B574-48E6B91CE4B5}" type="presOf" srcId="{B716040D-3227-483F-A8E4-8F34D3AFE867}" destId="{36E3126A-D1D2-416A-9BB3-D496634088E5}" srcOrd="0" destOrd="0" presId="urn:microsoft.com/office/officeart/2005/8/layout/list1"/>
    <dgm:cxn modelId="{D47251F3-9E0B-4A78-BF91-42B8BFECE3C0}" srcId="{F8BB6858-8AFB-4A39-83F4-5869C6E2DF07}" destId="{B716040D-3227-483F-A8E4-8F34D3AFE867}" srcOrd="0" destOrd="0" parTransId="{7433FE1C-7D6D-4332-9D76-08040615369F}" sibTransId="{074C24F4-A8B7-44A3-B9CD-5ED3F1C5A9E9}"/>
    <dgm:cxn modelId="{96E325C2-7E8C-4C66-9E2F-D4F59B472D55}" type="presParOf" srcId="{87ED2776-7AE8-4BB6-9B61-67404EE728E3}" destId="{93F0A71E-B93B-4EE3-9F0D-3AC1EDEF8ABF}" srcOrd="0" destOrd="0" presId="urn:microsoft.com/office/officeart/2005/8/layout/list1"/>
    <dgm:cxn modelId="{6257BADB-6030-4040-A050-FEC422F86140}" type="presParOf" srcId="{93F0A71E-B93B-4EE3-9F0D-3AC1EDEF8ABF}" destId="{D8245196-C5F1-4CAE-9906-C1BB013A5A30}" srcOrd="0" destOrd="0" presId="urn:microsoft.com/office/officeart/2005/8/layout/list1"/>
    <dgm:cxn modelId="{57E11BC6-FF43-4E3F-9E09-3DA174A5171D}" type="presParOf" srcId="{93F0A71E-B93B-4EE3-9F0D-3AC1EDEF8ABF}" destId="{30F876E4-12C4-4610-9F86-593680708BA3}" srcOrd="1" destOrd="0" presId="urn:microsoft.com/office/officeart/2005/8/layout/list1"/>
    <dgm:cxn modelId="{16418B53-3CA6-47D8-9DB5-080543F03A71}" type="presParOf" srcId="{87ED2776-7AE8-4BB6-9B61-67404EE728E3}" destId="{F85B4B24-676B-45DA-8548-8C679992168C}" srcOrd="1" destOrd="0" presId="urn:microsoft.com/office/officeart/2005/8/layout/list1"/>
    <dgm:cxn modelId="{C52A9B57-35CD-40E5-AD1B-D3B2C62226EF}" type="presParOf" srcId="{87ED2776-7AE8-4BB6-9B61-67404EE728E3}" destId="{36E3126A-D1D2-416A-9BB3-D496634088E5}" srcOrd="2"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6D1355A2-8DE8-4F5A-AC28-6E0BA148763E}" type="doc">
      <dgm:prSet loTypeId="urn:microsoft.com/office/officeart/2005/8/layout/list1" loCatId="list" qsTypeId="urn:microsoft.com/office/officeart/2005/8/quickstyle/simple1" qsCatId="simple" csTypeId="urn:microsoft.com/office/officeart/2005/8/colors/accent3_4" csCatId="accent3" phldr="1"/>
      <dgm:spPr/>
      <dgm:t>
        <a:bodyPr/>
        <a:lstStyle/>
        <a:p>
          <a:endParaRPr lang="es-SV"/>
        </a:p>
      </dgm:t>
    </dgm:pt>
    <dgm:pt modelId="{F8BB6858-8AFB-4A39-83F4-5869C6E2DF07}">
      <dgm:prSet phldrT="[Texto]"/>
      <dgm:spPr>
        <a:solidFill>
          <a:srgbClr val="2C8441"/>
        </a:solidFill>
      </dgm:spPr>
      <dgm:t>
        <a:bodyPr/>
        <a:lstStyle/>
        <a:p>
          <a:r>
            <a:rPr lang="es-MX" dirty="0"/>
            <a:t>Herramientas JRecinos Profesional</a:t>
          </a:r>
          <a:endParaRPr lang="es-SV"/>
        </a:p>
      </dgm:t>
    </dgm:pt>
    <dgm:pt modelId="{1304F57E-769B-4A91-9404-3D001AA44D7C}" type="parTrans" cxnId="{E3993453-EDF1-4F9B-B3D8-A8FF1E93CAF6}">
      <dgm:prSet/>
      <dgm:spPr/>
      <dgm:t>
        <a:bodyPr/>
        <a:lstStyle/>
        <a:p>
          <a:endParaRPr lang="es-SV"/>
        </a:p>
      </dgm:t>
    </dgm:pt>
    <dgm:pt modelId="{CBC11E39-8508-45D0-BE80-21BE0C9DE50B}" type="sibTrans" cxnId="{E3993453-EDF1-4F9B-B3D8-A8FF1E93CAF6}">
      <dgm:prSet/>
      <dgm:spPr/>
      <dgm:t>
        <a:bodyPr/>
        <a:lstStyle/>
        <a:p>
          <a:endParaRPr lang="es-SV"/>
        </a:p>
      </dgm:t>
    </dgm:pt>
    <dgm:pt modelId="{B716040D-3227-483F-A8E4-8F34D3AFE867}">
      <dgm:prSet phldrT="[Texto]"/>
      <dgm:spPr/>
      <dgm:t>
        <a:bodyPr/>
        <a:lstStyle/>
        <a:p>
          <a:r>
            <a:rPr lang="es-SV"/>
            <a:t>Planilla de salarios y recibos de pago</a:t>
          </a:r>
        </a:p>
      </dgm:t>
    </dgm:pt>
    <dgm:pt modelId="{7433FE1C-7D6D-4332-9D76-08040615369F}" type="parTrans" cxnId="{D47251F3-9E0B-4A78-BF91-42B8BFECE3C0}">
      <dgm:prSet/>
      <dgm:spPr/>
      <dgm:t>
        <a:bodyPr/>
        <a:lstStyle/>
        <a:p>
          <a:endParaRPr lang="es-SV"/>
        </a:p>
      </dgm:t>
    </dgm:pt>
    <dgm:pt modelId="{074C24F4-A8B7-44A3-B9CD-5ED3F1C5A9E9}" type="sibTrans" cxnId="{D47251F3-9E0B-4A78-BF91-42B8BFECE3C0}">
      <dgm:prSet/>
      <dgm:spPr/>
      <dgm:t>
        <a:bodyPr/>
        <a:lstStyle/>
        <a:p>
          <a:endParaRPr lang="es-SV"/>
        </a:p>
      </dgm:t>
    </dgm:pt>
    <dgm:pt modelId="{87ED2776-7AE8-4BB6-9B61-67404EE728E3}" type="pres">
      <dgm:prSet presAssocID="{6D1355A2-8DE8-4F5A-AC28-6E0BA148763E}" presName="linear" presStyleCnt="0">
        <dgm:presLayoutVars>
          <dgm:dir/>
          <dgm:animLvl val="lvl"/>
          <dgm:resizeHandles val="exact"/>
        </dgm:presLayoutVars>
      </dgm:prSet>
      <dgm:spPr/>
    </dgm:pt>
    <dgm:pt modelId="{93F0A71E-B93B-4EE3-9F0D-3AC1EDEF8ABF}" type="pres">
      <dgm:prSet presAssocID="{F8BB6858-8AFB-4A39-83F4-5869C6E2DF07}" presName="parentLin" presStyleCnt="0"/>
      <dgm:spPr/>
    </dgm:pt>
    <dgm:pt modelId="{D8245196-C5F1-4CAE-9906-C1BB013A5A30}" type="pres">
      <dgm:prSet presAssocID="{F8BB6858-8AFB-4A39-83F4-5869C6E2DF07}" presName="parentLeftMargin" presStyleLbl="node1" presStyleIdx="0" presStyleCnt="1"/>
      <dgm:spPr/>
    </dgm:pt>
    <dgm:pt modelId="{30F876E4-12C4-4610-9F86-593680708BA3}" type="pres">
      <dgm:prSet presAssocID="{F8BB6858-8AFB-4A39-83F4-5869C6E2DF07}" presName="parentText" presStyleLbl="node1" presStyleIdx="0" presStyleCnt="1">
        <dgm:presLayoutVars>
          <dgm:chMax val="0"/>
          <dgm:bulletEnabled val="1"/>
        </dgm:presLayoutVars>
      </dgm:prSet>
      <dgm:spPr/>
    </dgm:pt>
    <dgm:pt modelId="{F85B4B24-676B-45DA-8548-8C679992168C}" type="pres">
      <dgm:prSet presAssocID="{F8BB6858-8AFB-4A39-83F4-5869C6E2DF07}" presName="negativeSpace" presStyleCnt="0"/>
      <dgm:spPr/>
    </dgm:pt>
    <dgm:pt modelId="{36E3126A-D1D2-416A-9BB3-D496634088E5}" type="pres">
      <dgm:prSet presAssocID="{F8BB6858-8AFB-4A39-83F4-5869C6E2DF07}" presName="childText" presStyleLbl="conFgAcc1" presStyleIdx="0" presStyleCnt="1">
        <dgm:presLayoutVars>
          <dgm:bulletEnabled val="1"/>
        </dgm:presLayoutVars>
      </dgm:prSet>
      <dgm:spPr/>
    </dgm:pt>
  </dgm:ptLst>
  <dgm:cxnLst>
    <dgm:cxn modelId="{A200226D-F62E-47A2-8AEB-E602DB08A39C}" type="presOf" srcId="{F8BB6858-8AFB-4A39-83F4-5869C6E2DF07}" destId="{D8245196-C5F1-4CAE-9906-C1BB013A5A30}" srcOrd="0" destOrd="0" presId="urn:microsoft.com/office/officeart/2005/8/layout/list1"/>
    <dgm:cxn modelId="{E3993453-EDF1-4F9B-B3D8-A8FF1E93CAF6}" srcId="{6D1355A2-8DE8-4F5A-AC28-6E0BA148763E}" destId="{F8BB6858-8AFB-4A39-83F4-5869C6E2DF07}" srcOrd="0" destOrd="0" parTransId="{1304F57E-769B-4A91-9404-3D001AA44D7C}" sibTransId="{CBC11E39-8508-45D0-BE80-21BE0C9DE50B}"/>
    <dgm:cxn modelId="{62EDFB8B-5443-498E-A452-6DF6D5433B68}" type="presOf" srcId="{6D1355A2-8DE8-4F5A-AC28-6E0BA148763E}" destId="{87ED2776-7AE8-4BB6-9B61-67404EE728E3}" srcOrd="0" destOrd="0" presId="urn:microsoft.com/office/officeart/2005/8/layout/list1"/>
    <dgm:cxn modelId="{C3C5D495-7D2E-4598-B68C-3437C3F0EB08}" type="presOf" srcId="{F8BB6858-8AFB-4A39-83F4-5869C6E2DF07}" destId="{30F876E4-12C4-4610-9F86-593680708BA3}" srcOrd="1" destOrd="0" presId="urn:microsoft.com/office/officeart/2005/8/layout/list1"/>
    <dgm:cxn modelId="{9CAC96C4-6F1D-4D9C-B574-48E6B91CE4B5}" type="presOf" srcId="{B716040D-3227-483F-A8E4-8F34D3AFE867}" destId="{36E3126A-D1D2-416A-9BB3-D496634088E5}" srcOrd="0" destOrd="0" presId="urn:microsoft.com/office/officeart/2005/8/layout/list1"/>
    <dgm:cxn modelId="{D47251F3-9E0B-4A78-BF91-42B8BFECE3C0}" srcId="{F8BB6858-8AFB-4A39-83F4-5869C6E2DF07}" destId="{B716040D-3227-483F-A8E4-8F34D3AFE867}" srcOrd="0" destOrd="0" parTransId="{7433FE1C-7D6D-4332-9D76-08040615369F}" sibTransId="{074C24F4-A8B7-44A3-B9CD-5ED3F1C5A9E9}"/>
    <dgm:cxn modelId="{96E325C2-7E8C-4C66-9E2F-D4F59B472D55}" type="presParOf" srcId="{87ED2776-7AE8-4BB6-9B61-67404EE728E3}" destId="{93F0A71E-B93B-4EE3-9F0D-3AC1EDEF8ABF}" srcOrd="0" destOrd="0" presId="urn:microsoft.com/office/officeart/2005/8/layout/list1"/>
    <dgm:cxn modelId="{6257BADB-6030-4040-A050-FEC422F86140}" type="presParOf" srcId="{93F0A71E-B93B-4EE3-9F0D-3AC1EDEF8ABF}" destId="{D8245196-C5F1-4CAE-9906-C1BB013A5A30}" srcOrd="0" destOrd="0" presId="urn:microsoft.com/office/officeart/2005/8/layout/list1"/>
    <dgm:cxn modelId="{57E11BC6-FF43-4E3F-9E09-3DA174A5171D}" type="presParOf" srcId="{93F0A71E-B93B-4EE3-9F0D-3AC1EDEF8ABF}" destId="{30F876E4-12C4-4610-9F86-593680708BA3}" srcOrd="1" destOrd="0" presId="urn:microsoft.com/office/officeart/2005/8/layout/list1"/>
    <dgm:cxn modelId="{16418B53-3CA6-47D8-9DB5-080543F03A71}" type="presParOf" srcId="{87ED2776-7AE8-4BB6-9B61-67404EE728E3}" destId="{F85B4B24-676B-45DA-8548-8C679992168C}" srcOrd="1" destOrd="0" presId="urn:microsoft.com/office/officeart/2005/8/layout/list1"/>
    <dgm:cxn modelId="{C52A9B57-35CD-40E5-AD1B-D3B2C62226EF}" type="presParOf" srcId="{87ED2776-7AE8-4BB6-9B61-67404EE728E3}" destId="{36E3126A-D1D2-416A-9BB3-D496634088E5}" srcOrd="2"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E3126A-D1D2-416A-9BB3-D496634088E5}">
      <dsp:nvSpPr>
        <dsp:cNvPr id="0" name=""/>
        <dsp:cNvSpPr/>
      </dsp:nvSpPr>
      <dsp:spPr>
        <a:xfrm>
          <a:off x="0" y="754192"/>
          <a:ext cx="4572000" cy="680400"/>
        </a:xfrm>
        <a:prstGeom prst="rect">
          <a:avLst/>
        </a:prstGeom>
        <a:solidFill>
          <a:schemeClr val="lt1">
            <a:alpha val="90000"/>
            <a:hueOff val="0"/>
            <a:satOff val="0"/>
            <a:lumOff val="0"/>
            <a:alphaOff val="0"/>
          </a:schemeClr>
        </a:solidFill>
        <a:ln w="25400" cap="flat" cmpd="sng" algn="ctr">
          <a:solidFill>
            <a:schemeClr val="accent3">
              <a:shade val="5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54838" tIns="333248" rIns="354838" bIns="113792" numCol="1" spcCol="1270" anchor="t" anchorCtr="0">
          <a:noAutofit/>
        </a:bodyPr>
        <a:lstStyle/>
        <a:p>
          <a:pPr marL="171450" lvl="1" indent="-171450" algn="l" defTabSz="711200">
            <a:lnSpc>
              <a:spcPct val="90000"/>
            </a:lnSpc>
            <a:spcBef>
              <a:spcPct val="0"/>
            </a:spcBef>
            <a:spcAft>
              <a:spcPct val="15000"/>
            </a:spcAft>
            <a:buChar char="•"/>
          </a:pPr>
          <a:r>
            <a:rPr lang="es-SV" sz="1600" kern="1200"/>
            <a:t>Planilla de salarios y recibos de pago</a:t>
          </a:r>
        </a:p>
      </dsp:txBody>
      <dsp:txXfrm>
        <a:off x="0" y="754192"/>
        <a:ext cx="4572000" cy="680400"/>
      </dsp:txXfrm>
    </dsp:sp>
    <dsp:sp modelId="{30F876E4-12C4-4610-9F86-593680708BA3}">
      <dsp:nvSpPr>
        <dsp:cNvPr id="0" name=""/>
        <dsp:cNvSpPr/>
      </dsp:nvSpPr>
      <dsp:spPr>
        <a:xfrm>
          <a:off x="228600" y="518032"/>
          <a:ext cx="3200400" cy="472320"/>
        </a:xfrm>
        <a:prstGeom prst="roundRect">
          <a:avLst/>
        </a:prstGeom>
        <a:solidFill>
          <a:srgbClr val="2C844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20968" tIns="0" rIns="120968" bIns="0" numCol="1" spcCol="1270" anchor="ctr" anchorCtr="0">
          <a:noAutofit/>
        </a:bodyPr>
        <a:lstStyle/>
        <a:p>
          <a:pPr marL="0" lvl="0" indent="0" algn="l" defTabSz="711200">
            <a:lnSpc>
              <a:spcPct val="90000"/>
            </a:lnSpc>
            <a:spcBef>
              <a:spcPct val="0"/>
            </a:spcBef>
            <a:spcAft>
              <a:spcPct val="35000"/>
            </a:spcAft>
            <a:buNone/>
          </a:pPr>
          <a:r>
            <a:rPr lang="es-MX" sz="1600" kern="1200" dirty="0"/>
            <a:t>Herramientas JRecinos Profesional</a:t>
          </a:r>
          <a:endParaRPr lang="es-SV" sz="1600" kern="1200"/>
        </a:p>
      </dsp:txBody>
      <dsp:txXfrm>
        <a:off x="251657" y="541089"/>
        <a:ext cx="3154286" cy="426206"/>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E3126A-D1D2-416A-9BB3-D496634088E5}">
      <dsp:nvSpPr>
        <dsp:cNvPr id="0" name=""/>
        <dsp:cNvSpPr/>
      </dsp:nvSpPr>
      <dsp:spPr>
        <a:xfrm>
          <a:off x="0" y="754192"/>
          <a:ext cx="4572000" cy="680400"/>
        </a:xfrm>
        <a:prstGeom prst="rect">
          <a:avLst/>
        </a:prstGeom>
        <a:solidFill>
          <a:schemeClr val="lt1">
            <a:alpha val="90000"/>
            <a:hueOff val="0"/>
            <a:satOff val="0"/>
            <a:lumOff val="0"/>
            <a:alphaOff val="0"/>
          </a:schemeClr>
        </a:solidFill>
        <a:ln w="25400" cap="flat" cmpd="sng" algn="ctr">
          <a:solidFill>
            <a:schemeClr val="accent3">
              <a:shade val="5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54838" tIns="333248" rIns="354838" bIns="113792" numCol="1" spcCol="1270" anchor="t" anchorCtr="0">
          <a:noAutofit/>
        </a:bodyPr>
        <a:lstStyle/>
        <a:p>
          <a:pPr marL="171450" lvl="1" indent="-171450" algn="l" defTabSz="711200">
            <a:lnSpc>
              <a:spcPct val="90000"/>
            </a:lnSpc>
            <a:spcBef>
              <a:spcPct val="0"/>
            </a:spcBef>
            <a:spcAft>
              <a:spcPct val="15000"/>
            </a:spcAft>
            <a:buChar char="•"/>
          </a:pPr>
          <a:r>
            <a:rPr lang="es-SV" sz="1600" kern="1200"/>
            <a:t>Planilla de salarios y recibos de pago</a:t>
          </a:r>
        </a:p>
      </dsp:txBody>
      <dsp:txXfrm>
        <a:off x="0" y="754192"/>
        <a:ext cx="4572000" cy="680400"/>
      </dsp:txXfrm>
    </dsp:sp>
    <dsp:sp modelId="{30F876E4-12C4-4610-9F86-593680708BA3}">
      <dsp:nvSpPr>
        <dsp:cNvPr id="0" name=""/>
        <dsp:cNvSpPr/>
      </dsp:nvSpPr>
      <dsp:spPr>
        <a:xfrm>
          <a:off x="228600" y="518032"/>
          <a:ext cx="3200400" cy="472320"/>
        </a:xfrm>
        <a:prstGeom prst="roundRect">
          <a:avLst/>
        </a:prstGeom>
        <a:solidFill>
          <a:srgbClr val="2C844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20968" tIns="0" rIns="120968" bIns="0" numCol="1" spcCol="1270" anchor="ctr" anchorCtr="0">
          <a:noAutofit/>
        </a:bodyPr>
        <a:lstStyle/>
        <a:p>
          <a:pPr marL="0" lvl="0" indent="0" algn="l" defTabSz="711200">
            <a:lnSpc>
              <a:spcPct val="90000"/>
            </a:lnSpc>
            <a:spcBef>
              <a:spcPct val="0"/>
            </a:spcBef>
            <a:spcAft>
              <a:spcPct val="35000"/>
            </a:spcAft>
            <a:buNone/>
          </a:pPr>
          <a:r>
            <a:rPr lang="es-MX" sz="1600" kern="1200" dirty="0"/>
            <a:t>Herramientas JRecinos Profesional</a:t>
          </a:r>
          <a:endParaRPr lang="es-SV" sz="1600" kern="1200"/>
        </a:p>
      </dsp:txBody>
      <dsp:txXfrm>
        <a:off x="251657" y="541089"/>
        <a:ext cx="3154286" cy="426206"/>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Parametros!A1"/><Relationship Id="rId3" Type="http://schemas.openxmlformats.org/officeDocument/2006/relationships/diagramLayout" Target="../diagrams/layout1.xml"/><Relationship Id="rId7" Type="http://schemas.openxmlformats.org/officeDocument/2006/relationships/hyperlink" Target="#Recibos!A1"/><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10" Type="http://schemas.openxmlformats.org/officeDocument/2006/relationships/hyperlink" Target="#Planilla!A1"/><Relationship Id="rId4" Type="http://schemas.openxmlformats.org/officeDocument/2006/relationships/diagramQuickStyle" Target="../diagrams/quickStyle1.xml"/><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lanilla y recibos'!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lanilla y recibos'!A1"/><Relationship Id="rId1" Type="http://schemas.openxmlformats.org/officeDocument/2006/relationships/hyperlink" Target="#Recibos!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lanilla y recibos'!A1"/><Relationship Id="rId1" Type="http://schemas.openxmlformats.org/officeDocument/2006/relationships/hyperlink" Target="#Planilla!A1"/></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Planilla y recibos'!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hyperlink" Target="#'Planilla y recibos'!A1"/><Relationship Id="rId1" Type="http://schemas.openxmlformats.org/officeDocument/2006/relationships/hyperlink" Target="#Recibos!A1"/></Relationships>
</file>

<file path=xl/drawings/_rels/drawing7.xml.rels><?xml version="1.0" encoding="UTF-8" standalone="yes"?>
<Relationships xmlns="http://schemas.openxmlformats.org/package/2006/relationships"><Relationship Id="rId8" Type="http://schemas.openxmlformats.org/officeDocument/2006/relationships/hyperlink" Target="#Parametros!A1"/><Relationship Id="rId3" Type="http://schemas.openxmlformats.org/officeDocument/2006/relationships/diagramLayout" Target="../diagrams/layout2.xml"/><Relationship Id="rId7" Type="http://schemas.openxmlformats.org/officeDocument/2006/relationships/hyperlink" Target="#Recibos!A1"/><Relationship Id="rId2" Type="http://schemas.openxmlformats.org/officeDocument/2006/relationships/diagramData" Target="../diagrams/data2.xml"/><Relationship Id="rId1" Type="http://schemas.openxmlformats.org/officeDocument/2006/relationships/image" Target="../media/image1.png"/><Relationship Id="rId6" Type="http://schemas.microsoft.com/office/2007/relationships/diagramDrawing" Target="../diagrams/drawing2.xml"/><Relationship Id="rId5" Type="http://schemas.openxmlformats.org/officeDocument/2006/relationships/diagramColors" Target="../diagrams/colors2.xml"/><Relationship Id="rId10" Type="http://schemas.openxmlformats.org/officeDocument/2006/relationships/hyperlink" Target="#Planilla!A1"/><Relationship Id="rId4" Type="http://schemas.openxmlformats.org/officeDocument/2006/relationships/diagramQuickStyle" Target="../diagrams/quickStyle2.xml"/><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190501</xdr:colOff>
      <xdr:row>1</xdr:row>
      <xdr:rowOff>78439</xdr:rowOff>
    </xdr:from>
    <xdr:to>
      <xdr:col>8</xdr:col>
      <xdr:colOff>652660</xdr:colOff>
      <xdr:row>13</xdr:row>
      <xdr:rowOff>115935</xdr:rowOff>
    </xdr:to>
    <xdr:pic>
      <xdr:nvPicPr>
        <xdr:cNvPr id="3" name="Imagen 2">
          <a:extLst>
            <a:ext uri="{FF2B5EF4-FFF2-40B4-BE49-F238E27FC236}">
              <a16:creationId xmlns:a16="http://schemas.microsoft.com/office/drawing/2014/main" id="{202C966B-35FE-4671-A75C-32EE524BD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8942" y="257733"/>
          <a:ext cx="2748159" cy="2196353"/>
        </a:xfrm>
        <a:prstGeom prst="rect">
          <a:avLst/>
        </a:prstGeom>
      </xdr:spPr>
    </xdr:pic>
    <xdr:clientData/>
  </xdr:twoCellAnchor>
  <xdr:twoCellAnchor>
    <xdr:from>
      <xdr:col>1</xdr:col>
      <xdr:colOff>161925</xdr:colOff>
      <xdr:row>1</xdr:row>
      <xdr:rowOff>0</xdr:rowOff>
    </xdr:from>
    <xdr:to>
      <xdr:col>1</xdr:col>
      <xdr:colOff>4733925</xdr:colOff>
      <xdr:row>11</xdr:row>
      <xdr:rowOff>133350</xdr:rowOff>
    </xdr:to>
    <xdr:graphicFrame macro="">
      <xdr:nvGraphicFramePr>
        <xdr:cNvPr id="4" name="Diagrama 3">
          <a:extLst>
            <a:ext uri="{FF2B5EF4-FFF2-40B4-BE49-F238E27FC236}">
              <a16:creationId xmlns:a16="http://schemas.microsoft.com/office/drawing/2014/main" id="{B0535C98-980B-4912-A064-41A9072C1A3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2</xdr:col>
      <xdr:colOff>304801</xdr:colOff>
      <xdr:row>13</xdr:row>
      <xdr:rowOff>69477</xdr:rowOff>
    </xdr:from>
    <xdr:to>
      <xdr:col>3</xdr:col>
      <xdr:colOff>612643</xdr:colOff>
      <xdr:row>17</xdr:row>
      <xdr:rowOff>104375</xdr:rowOff>
    </xdr:to>
    <xdr:sp macro="" textlink="">
      <xdr:nvSpPr>
        <xdr:cNvPr id="6" name="1 Rectángulo">
          <a:hlinkClick xmlns:r="http://schemas.openxmlformats.org/officeDocument/2006/relationships" r:id="rId7"/>
          <a:extLst>
            <a:ext uri="{FF2B5EF4-FFF2-40B4-BE49-F238E27FC236}">
              <a16:creationId xmlns:a16="http://schemas.microsoft.com/office/drawing/2014/main" id="{7816929F-B58F-4B6E-9173-9FF7901E1C59}"/>
            </a:ext>
          </a:extLst>
        </xdr:cNvPr>
        <xdr:cNvSpPr/>
      </xdr:nvSpPr>
      <xdr:spPr>
        <a:xfrm>
          <a:off x="5717242" y="2400301"/>
          <a:ext cx="1069842" cy="752074"/>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Recibos</a:t>
          </a:r>
        </a:p>
      </xdr:txBody>
    </xdr:sp>
    <xdr:clientData/>
  </xdr:twoCellAnchor>
  <xdr:twoCellAnchor>
    <xdr:from>
      <xdr:col>2</xdr:col>
      <xdr:colOff>304800</xdr:colOff>
      <xdr:row>2</xdr:row>
      <xdr:rowOff>152400</xdr:rowOff>
    </xdr:from>
    <xdr:to>
      <xdr:col>3</xdr:col>
      <xdr:colOff>615043</xdr:colOff>
      <xdr:row>6</xdr:row>
      <xdr:rowOff>163286</xdr:rowOff>
    </xdr:to>
    <xdr:sp macro="" textlink="">
      <xdr:nvSpPr>
        <xdr:cNvPr id="7" name="2 Rectángulo">
          <a:hlinkClick xmlns:r="http://schemas.openxmlformats.org/officeDocument/2006/relationships" r:id="rId8"/>
          <a:extLst>
            <a:ext uri="{FF2B5EF4-FFF2-40B4-BE49-F238E27FC236}">
              <a16:creationId xmlns:a16="http://schemas.microsoft.com/office/drawing/2014/main" id="{4D368BF5-1BBE-40EE-AB3B-96C28F97EE0A}"/>
            </a:ext>
          </a:extLst>
        </xdr:cNvPr>
        <xdr:cNvSpPr/>
      </xdr:nvSpPr>
      <xdr:spPr>
        <a:xfrm>
          <a:off x="5715000" y="514350"/>
          <a:ext cx="1072243" cy="73478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400"/>
            <a:t>Parámetros</a:t>
          </a:r>
        </a:p>
      </xdr:txBody>
    </xdr:sp>
    <xdr:clientData/>
  </xdr:twoCellAnchor>
  <xdr:oneCellAnchor>
    <xdr:from>
      <xdr:col>1</xdr:col>
      <xdr:colOff>739588</xdr:colOff>
      <xdr:row>9</xdr:row>
      <xdr:rowOff>22412</xdr:rowOff>
    </xdr:from>
    <xdr:ext cx="3181350" cy="1781556"/>
    <xdr:pic>
      <xdr:nvPicPr>
        <xdr:cNvPr id="8" name="Imagen 7">
          <a:extLst>
            <a:ext uri="{FF2B5EF4-FFF2-40B4-BE49-F238E27FC236}">
              <a16:creationId xmlns:a16="http://schemas.microsoft.com/office/drawing/2014/main" id="{891CBA72-EA39-445F-8A32-288F1DF0C7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8529" y="1636059"/>
          <a:ext cx="3181350" cy="1781556"/>
        </a:xfrm>
        <a:prstGeom prst="rect">
          <a:avLst/>
        </a:prstGeom>
      </xdr:spPr>
    </xdr:pic>
    <xdr:clientData/>
  </xdr:oneCellAnchor>
  <xdr:twoCellAnchor>
    <xdr:from>
      <xdr:col>2</xdr:col>
      <xdr:colOff>313765</xdr:colOff>
      <xdr:row>7</xdr:row>
      <xdr:rowOff>179293</xdr:rowOff>
    </xdr:from>
    <xdr:to>
      <xdr:col>3</xdr:col>
      <xdr:colOff>624008</xdr:colOff>
      <xdr:row>12</xdr:row>
      <xdr:rowOff>10886</xdr:rowOff>
    </xdr:to>
    <xdr:sp macro="" textlink="">
      <xdr:nvSpPr>
        <xdr:cNvPr id="2" name="2 Rectángulo">
          <a:hlinkClick xmlns:r="http://schemas.openxmlformats.org/officeDocument/2006/relationships" r:id="rId10"/>
          <a:extLst>
            <a:ext uri="{FF2B5EF4-FFF2-40B4-BE49-F238E27FC236}">
              <a16:creationId xmlns:a16="http://schemas.microsoft.com/office/drawing/2014/main" id="{337D9F80-0258-4D64-83A3-AE268DA5DAE1}"/>
            </a:ext>
          </a:extLst>
        </xdr:cNvPr>
        <xdr:cNvSpPr/>
      </xdr:nvSpPr>
      <xdr:spPr>
        <a:xfrm>
          <a:off x="5726206" y="1434352"/>
          <a:ext cx="1072243" cy="7280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Planilla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604630</xdr:colOff>
      <xdr:row>0</xdr:row>
      <xdr:rowOff>50670</xdr:rowOff>
    </xdr:from>
    <xdr:to>
      <xdr:col>19</xdr:col>
      <xdr:colOff>671282</xdr:colOff>
      <xdr:row>1</xdr:row>
      <xdr:rowOff>182218</xdr:rowOff>
    </xdr:to>
    <xdr:sp macro="" textlink="">
      <xdr:nvSpPr>
        <xdr:cNvPr id="2" name="2 Rectángulo">
          <a:hlinkClick xmlns:r="http://schemas.openxmlformats.org/officeDocument/2006/relationships" r:id="rId1"/>
          <a:extLst>
            <a:ext uri="{FF2B5EF4-FFF2-40B4-BE49-F238E27FC236}">
              <a16:creationId xmlns:a16="http://schemas.microsoft.com/office/drawing/2014/main" id="{18FA8FC6-B0D9-4CF9-9C49-B530E5856C37}"/>
            </a:ext>
          </a:extLst>
        </xdr:cNvPr>
        <xdr:cNvSpPr/>
      </xdr:nvSpPr>
      <xdr:spPr>
        <a:xfrm>
          <a:off x="16010282" y="50670"/>
          <a:ext cx="828652" cy="46285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Menú</a:t>
          </a:r>
        </a:p>
      </xdr:txBody>
    </xdr:sp>
    <xdr:clientData/>
  </xdr:twoCellAnchor>
  <xdr:twoCellAnchor editAs="oneCell">
    <xdr:from>
      <xdr:col>14</xdr:col>
      <xdr:colOff>288235</xdr:colOff>
      <xdr:row>24</xdr:row>
      <xdr:rowOff>5798</xdr:rowOff>
    </xdr:from>
    <xdr:to>
      <xdr:col>20</xdr:col>
      <xdr:colOff>228794</xdr:colOff>
      <xdr:row>33</xdr:row>
      <xdr:rowOff>48324</xdr:rowOff>
    </xdr:to>
    <xdr:pic>
      <xdr:nvPicPr>
        <xdr:cNvPr id="3" name="Imagen 2">
          <a:extLst>
            <a:ext uri="{FF2B5EF4-FFF2-40B4-BE49-F238E27FC236}">
              <a16:creationId xmlns:a16="http://schemas.microsoft.com/office/drawing/2014/main" id="{7BB95F02-5817-23FE-4594-72D0932AB96E}"/>
            </a:ext>
          </a:extLst>
        </xdr:cNvPr>
        <xdr:cNvPicPr>
          <a:picLocks noChangeAspect="1"/>
        </xdr:cNvPicPr>
      </xdr:nvPicPr>
      <xdr:blipFill>
        <a:blip xmlns:r="http://schemas.openxmlformats.org/officeDocument/2006/relationships" r:embed="rId2"/>
        <a:stretch>
          <a:fillRect/>
        </a:stretch>
      </xdr:blipFill>
      <xdr:spPr>
        <a:xfrm>
          <a:off x="11146735" y="4577798"/>
          <a:ext cx="4773462" cy="1757026"/>
        </a:xfrm>
        <a:prstGeom prst="rect">
          <a:avLst/>
        </a:prstGeom>
      </xdr:spPr>
    </xdr:pic>
    <xdr:clientData/>
  </xdr:twoCellAnchor>
  <xdr:twoCellAnchor editAs="oneCell">
    <xdr:from>
      <xdr:col>7</xdr:col>
      <xdr:colOff>0</xdr:colOff>
      <xdr:row>23</xdr:row>
      <xdr:rowOff>54984</xdr:rowOff>
    </xdr:from>
    <xdr:to>
      <xdr:col>13</xdr:col>
      <xdr:colOff>37273</xdr:colOff>
      <xdr:row>32</xdr:row>
      <xdr:rowOff>55261</xdr:rowOff>
    </xdr:to>
    <xdr:pic>
      <xdr:nvPicPr>
        <xdr:cNvPr id="4" name="Imagen 3">
          <a:extLst>
            <a:ext uri="{FF2B5EF4-FFF2-40B4-BE49-F238E27FC236}">
              <a16:creationId xmlns:a16="http://schemas.microsoft.com/office/drawing/2014/main" id="{FE4036C8-4967-AA54-F6D5-9E0E8CA4F6F4}"/>
            </a:ext>
          </a:extLst>
        </xdr:cNvPr>
        <xdr:cNvPicPr>
          <a:picLocks noChangeAspect="1"/>
        </xdr:cNvPicPr>
      </xdr:nvPicPr>
      <xdr:blipFill>
        <a:blip xmlns:r="http://schemas.openxmlformats.org/officeDocument/2006/relationships" r:embed="rId3"/>
        <a:stretch>
          <a:fillRect/>
        </a:stretch>
      </xdr:blipFill>
      <xdr:spPr>
        <a:xfrm>
          <a:off x="5429250" y="4436484"/>
          <a:ext cx="4762500" cy="1714777"/>
        </a:xfrm>
        <a:prstGeom prst="rect">
          <a:avLst/>
        </a:prstGeom>
      </xdr:spPr>
    </xdr:pic>
    <xdr:clientData/>
  </xdr:twoCellAnchor>
  <xdr:twoCellAnchor editAs="oneCell">
    <xdr:from>
      <xdr:col>0</xdr:col>
      <xdr:colOff>0</xdr:colOff>
      <xdr:row>23</xdr:row>
      <xdr:rowOff>135112</xdr:rowOff>
    </xdr:from>
    <xdr:to>
      <xdr:col>5</xdr:col>
      <xdr:colOff>342071</xdr:colOff>
      <xdr:row>32</xdr:row>
      <xdr:rowOff>51695</xdr:rowOff>
    </xdr:to>
    <xdr:pic>
      <xdr:nvPicPr>
        <xdr:cNvPr id="5" name="Imagen 4">
          <a:extLst>
            <a:ext uri="{FF2B5EF4-FFF2-40B4-BE49-F238E27FC236}">
              <a16:creationId xmlns:a16="http://schemas.microsoft.com/office/drawing/2014/main" id="{898527D3-06A0-B865-05C4-AD8A0124821F}"/>
            </a:ext>
          </a:extLst>
        </xdr:cNvPr>
        <xdr:cNvPicPr>
          <a:picLocks noChangeAspect="1"/>
        </xdr:cNvPicPr>
      </xdr:nvPicPr>
      <xdr:blipFill>
        <a:blip xmlns:r="http://schemas.openxmlformats.org/officeDocument/2006/relationships" r:embed="rId4"/>
        <a:stretch>
          <a:fillRect/>
        </a:stretch>
      </xdr:blipFill>
      <xdr:spPr>
        <a:xfrm>
          <a:off x="0" y="4516612"/>
          <a:ext cx="4305300" cy="16310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135071</xdr:colOff>
      <xdr:row>1</xdr:row>
      <xdr:rowOff>207709</xdr:rowOff>
    </xdr:from>
    <xdr:to>
      <xdr:col>20</xdr:col>
      <xdr:colOff>1326696</xdr:colOff>
      <xdr:row>3</xdr:row>
      <xdr:rowOff>22411</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7930012" y="487856"/>
          <a:ext cx="1191625" cy="41982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Recibos</a:t>
          </a:r>
        </a:p>
      </xdr:txBody>
    </xdr:sp>
    <xdr:clientData/>
  </xdr:twoCellAnchor>
  <xdr:twoCellAnchor>
    <xdr:from>
      <xdr:col>20</xdr:col>
      <xdr:colOff>131334</xdr:colOff>
      <xdr:row>0</xdr:row>
      <xdr:rowOff>0</xdr:rowOff>
    </xdr:from>
    <xdr:to>
      <xdr:col>20</xdr:col>
      <xdr:colOff>1322959</xdr:colOff>
      <xdr:row>1</xdr:row>
      <xdr:rowOff>156882</xdr:rowOff>
    </xdr:to>
    <xdr:sp macro="" textlink="">
      <xdr:nvSpPr>
        <xdr:cNvPr id="3" name="2 Rectángulo">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18308209" y="0"/>
          <a:ext cx="1191625" cy="42902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Menú</a:t>
          </a:r>
        </a:p>
      </xdr:txBody>
    </xdr:sp>
    <xdr:clientData/>
  </xdr:twoCellAnchor>
  <xdr:twoCellAnchor>
    <xdr:from>
      <xdr:col>23</xdr:col>
      <xdr:colOff>212911</xdr:colOff>
      <xdr:row>5</xdr:row>
      <xdr:rowOff>56029</xdr:rowOff>
    </xdr:from>
    <xdr:to>
      <xdr:col>27</xdr:col>
      <xdr:colOff>437029</xdr:colOff>
      <xdr:row>7</xdr:row>
      <xdr:rowOff>212912</xdr:rowOff>
    </xdr:to>
    <xdr:sp macro="" textlink="">
      <xdr:nvSpPr>
        <xdr:cNvPr id="4" name="Abrir llave 3">
          <a:extLst>
            <a:ext uri="{FF2B5EF4-FFF2-40B4-BE49-F238E27FC236}">
              <a16:creationId xmlns:a16="http://schemas.microsoft.com/office/drawing/2014/main" id="{B023AB17-565B-D724-2D40-16B6C1EE422F}"/>
            </a:ext>
          </a:extLst>
        </xdr:cNvPr>
        <xdr:cNvSpPr/>
      </xdr:nvSpPr>
      <xdr:spPr>
        <a:xfrm rot="5400000">
          <a:off x="23100925" y="-39221"/>
          <a:ext cx="762001" cy="393326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419" sz="1100"/>
        </a:p>
      </xdr:txBody>
    </xdr:sp>
    <xdr:clientData/>
  </xdr:twoCellAnchor>
  <xdr:twoCellAnchor editAs="oneCell">
    <xdr:from>
      <xdr:col>10</xdr:col>
      <xdr:colOff>78440</xdr:colOff>
      <xdr:row>0</xdr:row>
      <xdr:rowOff>89647</xdr:rowOff>
    </xdr:from>
    <xdr:to>
      <xdr:col>11</xdr:col>
      <xdr:colOff>952499</xdr:colOff>
      <xdr:row>5</xdr:row>
      <xdr:rowOff>43239</xdr:rowOff>
    </xdr:to>
    <xdr:pic>
      <xdr:nvPicPr>
        <xdr:cNvPr id="6" name="Imagen 5" descr="Imagen generada">
          <a:extLst>
            <a:ext uri="{FF2B5EF4-FFF2-40B4-BE49-F238E27FC236}">
              <a16:creationId xmlns:a16="http://schemas.microsoft.com/office/drawing/2014/main" id="{179B0685-FB41-417C-AF21-8D00793309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41440" y="89647"/>
          <a:ext cx="1647265" cy="1634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45</xdr:col>
      <xdr:colOff>1553</xdr:colOff>
      <xdr:row>19</xdr:row>
      <xdr:rowOff>159211</xdr:rowOff>
    </xdr:from>
    <xdr:to>
      <xdr:col>46</xdr:col>
      <xdr:colOff>736070</xdr:colOff>
      <xdr:row>19</xdr:row>
      <xdr:rowOff>169237</xdr:rowOff>
    </xdr:to>
    <xdr:cxnSp macro="">
      <xdr:nvCxnSpPr>
        <xdr:cNvPr id="68" name="Conector recto de flecha 67">
          <a:extLst>
            <a:ext uri="{FF2B5EF4-FFF2-40B4-BE49-F238E27FC236}">
              <a16:creationId xmlns:a16="http://schemas.microsoft.com/office/drawing/2014/main" id="{B5A38D9E-8EA3-40CA-B38F-95C6F782C0BD}"/>
            </a:ext>
          </a:extLst>
        </xdr:cNvPr>
        <xdr:cNvCxnSpPr/>
      </xdr:nvCxnSpPr>
      <xdr:spPr>
        <a:xfrm>
          <a:off x="1493056" y="7588711"/>
          <a:ext cx="1529014" cy="10026"/>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47</xdr:col>
      <xdr:colOff>25978</xdr:colOff>
      <xdr:row>14</xdr:row>
      <xdr:rowOff>160193</xdr:rowOff>
    </xdr:from>
    <xdr:to>
      <xdr:col>48</xdr:col>
      <xdr:colOff>177511</xdr:colOff>
      <xdr:row>18</xdr:row>
      <xdr:rowOff>4330</xdr:rowOff>
    </xdr:to>
    <xdr:cxnSp macro="">
      <xdr:nvCxnSpPr>
        <xdr:cNvPr id="69" name="Conector recto de flecha 68">
          <a:extLst>
            <a:ext uri="{FF2B5EF4-FFF2-40B4-BE49-F238E27FC236}">
              <a16:creationId xmlns:a16="http://schemas.microsoft.com/office/drawing/2014/main" id="{BD27129C-8819-4FBF-95CF-CDD2BB7BEE18}"/>
            </a:ext>
          </a:extLst>
        </xdr:cNvPr>
        <xdr:cNvCxnSpPr/>
      </xdr:nvCxnSpPr>
      <xdr:spPr>
        <a:xfrm flipV="1">
          <a:off x="3073978" y="6637193"/>
          <a:ext cx="913533" cy="606137"/>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48</xdr:col>
      <xdr:colOff>762000</xdr:colOff>
      <xdr:row>9</xdr:row>
      <xdr:rowOff>268941</xdr:rowOff>
    </xdr:from>
    <xdr:to>
      <xdr:col>50</xdr:col>
      <xdr:colOff>123264</xdr:colOff>
      <xdr:row>12</xdr:row>
      <xdr:rowOff>123264</xdr:rowOff>
    </xdr:to>
    <xdr:cxnSp macro="">
      <xdr:nvCxnSpPr>
        <xdr:cNvPr id="70" name="Conector recto de flecha 69">
          <a:extLst>
            <a:ext uri="{FF2B5EF4-FFF2-40B4-BE49-F238E27FC236}">
              <a16:creationId xmlns:a16="http://schemas.microsoft.com/office/drawing/2014/main" id="{16CCB99B-BB0F-4173-A3A9-DB599DCB2FEC}"/>
            </a:ext>
          </a:extLst>
        </xdr:cNvPr>
        <xdr:cNvCxnSpPr/>
      </xdr:nvCxnSpPr>
      <xdr:spPr>
        <a:xfrm flipV="1">
          <a:off x="44879559" y="3440206"/>
          <a:ext cx="907676" cy="896470"/>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50</xdr:col>
      <xdr:colOff>134470</xdr:colOff>
      <xdr:row>4</xdr:row>
      <xdr:rowOff>0</xdr:rowOff>
    </xdr:from>
    <xdr:to>
      <xdr:col>52</xdr:col>
      <xdr:colOff>425824</xdr:colOff>
      <xdr:row>9</xdr:row>
      <xdr:rowOff>235323</xdr:rowOff>
    </xdr:to>
    <xdr:cxnSp macro="">
      <xdr:nvCxnSpPr>
        <xdr:cNvPr id="71" name="Conector recto de flecha 70">
          <a:extLst>
            <a:ext uri="{FF2B5EF4-FFF2-40B4-BE49-F238E27FC236}">
              <a16:creationId xmlns:a16="http://schemas.microsoft.com/office/drawing/2014/main" id="{872DC6BB-5422-4C35-9C7A-06C4F80D03F4}"/>
            </a:ext>
          </a:extLst>
        </xdr:cNvPr>
        <xdr:cNvCxnSpPr/>
      </xdr:nvCxnSpPr>
      <xdr:spPr>
        <a:xfrm flipV="1">
          <a:off x="45798441" y="1378324"/>
          <a:ext cx="1837765" cy="2028264"/>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oneCellAnchor>
    <xdr:from>
      <xdr:col>45</xdr:col>
      <xdr:colOff>415637</xdr:colOff>
      <xdr:row>18</xdr:row>
      <xdr:rowOff>69272</xdr:rowOff>
    </xdr:from>
    <xdr:ext cx="668260" cy="264560"/>
    <xdr:sp macro="" textlink="">
      <xdr:nvSpPr>
        <xdr:cNvPr id="72" name="CuadroTexto 71">
          <a:extLst>
            <a:ext uri="{FF2B5EF4-FFF2-40B4-BE49-F238E27FC236}">
              <a16:creationId xmlns:a16="http://schemas.microsoft.com/office/drawing/2014/main" id="{6C669CE7-A4C4-4110-9F9F-F7CE07823FEB}"/>
            </a:ext>
          </a:extLst>
        </xdr:cNvPr>
        <xdr:cNvSpPr txBox="1"/>
      </xdr:nvSpPr>
      <xdr:spPr>
        <a:xfrm>
          <a:off x="42213578" y="6098037"/>
          <a:ext cx="668260"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s-419" sz="1100" b="1"/>
            <a:t>Tramo 1</a:t>
          </a:r>
        </a:p>
      </xdr:txBody>
    </xdr:sp>
    <xdr:clientData/>
  </xdr:oneCellAnchor>
  <xdr:oneCellAnchor>
    <xdr:from>
      <xdr:col>46</xdr:col>
      <xdr:colOff>546541</xdr:colOff>
      <xdr:row>15</xdr:row>
      <xdr:rowOff>93212</xdr:rowOff>
    </xdr:from>
    <xdr:ext cx="668260" cy="264560"/>
    <xdr:sp macro="" textlink="">
      <xdr:nvSpPr>
        <xdr:cNvPr id="73" name="CuadroTexto 72">
          <a:extLst>
            <a:ext uri="{FF2B5EF4-FFF2-40B4-BE49-F238E27FC236}">
              <a16:creationId xmlns:a16="http://schemas.microsoft.com/office/drawing/2014/main" id="{A3E9F461-73B4-4A18-96DA-C0291F65EC31}"/>
            </a:ext>
          </a:extLst>
        </xdr:cNvPr>
        <xdr:cNvSpPr txBox="1"/>
      </xdr:nvSpPr>
      <xdr:spPr>
        <a:xfrm>
          <a:off x="43117688" y="5214300"/>
          <a:ext cx="668260"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s-419" sz="1100" b="1"/>
            <a:t>Tramo 2</a:t>
          </a:r>
        </a:p>
      </xdr:txBody>
    </xdr:sp>
    <xdr:clientData/>
  </xdr:oneCellAnchor>
  <xdr:oneCellAnchor>
    <xdr:from>
      <xdr:col>48</xdr:col>
      <xdr:colOff>494332</xdr:colOff>
      <xdr:row>10</xdr:row>
      <xdr:rowOff>1782</xdr:rowOff>
    </xdr:from>
    <xdr:ext cx="668260" cy="264560"/>
    <xdr:sp macro="" textlink="">
      <xdr:nvSpPr>
        <xdr:cNvPr id="74" name="CuadroTexto 73">
          <a:extLst>
            <a:ext uri="{FF2B5EF4-FFF2-40B4-BE49-F238E27FC236}">
              <a16:creationId xmlns:a16="http://schemas.microsoft.com/office/drawing/2014/main" id="{A444DB25-E9CF-4F85-9197-A3E5D5581274}"/>
            </a:ext>
          </a:extLst>
        </xdr:cNvPr>
        <xdr:cNvSpPr txBox="1"/>
      </xdr:nvSpPr>
      <xdr:spPr>
        <a:xfrm>
          <a:off x="44611891" y="3610076"/>
          <a:ext cx="668260"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s-419" sz="1100" b="1"/>
            <a:t>Tramo 3</a:t>
          </a:r>
        </a:p>
      </xdr:txBody>
    </xdr:sp>
    <xdr:clientData/>
  </xdr:oneCellAnchor>
  <xdr:oneCellAnchor>
    <xdr:from>
      <xdr:col>50</xdr:col>
      <xdr:colOff>263847</xdr:colOff>
      <xdr:row>6</xdr:row>
      <xdr:rowOff>132177</xdr:rowOff>
    </xdr:from>
    <xdr:ext cx="668260" cy="264560"/>
    <xdr:sp macro="" textlink="">
      <xdr:nvSpPr>
        <xdr:cNvPr id="75" name="CuadroTexto 74">
          <a:extLst>
            <a:ext uri="{FF2B5EF4-FFF2-40B4-BE49-F238E27FC236}">
              <a16:creationId xmlns:a16="http://schemas.microsoft.com/office/drawing/2014/main" id="{29758697-F282-4733-80E1-957064E27D05}"/>
            </a:ext>
          </a:extLst>
        </xdr:cNvPr>
        <xdr:cNvSpPr txBox="1"/>
      </xdr:nvSpPr>
      <xdr:spPr>
        <a:xfrm>
          <a:off x="45927818" y="2115618"/>
          <a:ext cx="668260"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s-419" sz="1100" b="1"/>
            <a:t>Tramo 4</a:t>
          </a:r>
        </a:p>
      </xdr:txBody>
    </xdr:sp>
    <xdr:clientData/>
  </xdr:oneCellAnchor>
  <xdr:twoCellAnchor>
    <xdr:from>
      <xdr:col>48</xdr:col>
      <xdr:colOff>157655</xdr:colOff>
      <xdr:row>12</xdr:row>
      <xdr:rowOff>56030</xdr:rowOff>
    </xdr:from>
    <xdr:to>
      <xdr:col>49</xdr:col>
      <xdr:colOff>56029</xdr:colOff>
      <xdr:row>15</xdr:row>
      <xdr:rowOff>32846</xdr:rowOff>
    </xdr:to>
    <xdr:sp macro="" textlink="">
      <xdr:nvSpPr>
        <xdr:cNvPr id="76" name="Elipse 75">
          <a:extLst>
            <a:ext uri="{FF2B5EF4-FFF2-40B4-BE49-F238E27FC236}">
              <a16:creationId xmlns:a16="http://schemas.microsoft.com/office/drawing/2014/main" id="{BD2BC95A-00FA-4997-9BA4-78DC32756B38}"/>
            </a:ext>
          </a:extLst>
        </xdr:cNvPr>
        <xdr:cNvSpPr/>
      </xdr:nvSpPr>
      <xdr:spPr>
        <a:xfrm>
          <a:off x="44275214" y="4269442"/>
          <a:ext cx="671580" cy="884492"/>
        </a:xfrm>
        <a:prstGeom prst="ellipse">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s-419" sz="1100"/>
        </a:p>
      </xdr:txBody>
    </xdr:sp>
    <xdr:clientData/>
  </xdr:twoCellAnchor>
  <xdr:twoCellAnchor>
    <xdr:from>
      <xdr:col>49</xdr:col>
      <xdr:colOff>78441</xdr:colOff>
      <xdr:row>14</xdr:row>
      <xdr:rowOff>67236</xdr:rowOff>
    </xdr:from>
    <xdr:to>
      <xdr:col>51</xdr:col>
      <xdr:colOff>134471</xdr:colOff>
      <xdr:row>16</xdr:row>
      <xdr:rowOff>145677</xdr:rowOff>
    </xdr:to>
    <xdr:cxnSp macro="">
      <xdr:nvCxnSpPr>
        <xdr:cNvPr id="77" name="Conector recto de flecha 76">
          <a:extLst>
            <a:ext uri="{FF2B5EF4-FFF2-40B4-BE49-F238E27FC236}">
              <a16:creationId xmlns:a16="http://schemas.microsoft.com/office/drawing/2014/main" id="{2F8142DD-FDC8-40EF-BAF4-7AF7F87AB854}"/>
            </a:ext>
          </a:extLst>
        </xdr:cNvPr>
        <xdr:cNvCxnSpPr/>
      </xdr:nvCxnSpPr>
      <xdr:spPr>
        <a:xfrm flipH="1" flipV="1">
          <a:off x="44969206" y="4885765"/>
          <a:ext cx="1602441" cy="683559"/>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50</xdr:col>
      <xdr:colOff>235323</xdr:colOff>
      <xdr:row>16</xdr:row>
      <xdr:rowOff>156882</xdr:rowOff>
    </xdr:from>
    <xdr:ext cx="2173942" cy="609013"/>
    <xdr:sp macro="" textlink="">
      <xdr:nvSpPr>
        <xdr:cNvPr id="87" name="CuadroTexto 86">
          <a:extLst>
            <a:ext uri="{FF2B5EF4-FFF2-40B4-BE49-F238E27FC236}">
              <a16:creationId xmlns:a16="http://schemas.microsoft.com/office/drawing/2014/main" id="{00C60302-4998-CC21-3DAB-3433643B188F}"/>
            </a:ext>
          </a:extLst>
        </xdr:cNvPr>
        <xdr:cNvSpPr txBox="1"/>
      </xdr:nvSpPr>
      <xdr:spPr>
        <a:xfrm>
          <a:off x="45899294" y="5580529"/>
          <a:ext cx="2173942" cy="609013"/>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spAutoFit/>
        </a:bodyPr>
        <a:lstStyle/>
        <a:p>
          <a:r>
            <a:rPr lang="es-419" sz="1100" b="0"/>
            <a:t>Nadie del art. 37 LISR pagará entre $466.41 y $720.00 de ISR anual, hay una brecha en ese tramo.</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352778</xdr:colOff>
      <xdr:row>5</xdr:row>
      <xdr:rowOff>94074</xdr:rowOff>
    </xdr:from>
    <xdr:to>
      <xdr:col>12</xdr:col>
      <xdr:colOff>742513</xdr:colOff>
      <xdr:row>9</xdr:row>
      <xdr:rowOff>123304</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7410803" y="932274"/>
          <a:ext cx="1227935" cy="75313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Planilla</a:t>
          </a:r>
        </a:p>
      </xdr:txBody>
    </xdr:sp>
    <xdr:clientData/>
  </xdr:twoCellAnchor>
  <xdr:twoCellAnchor>
    <xdr:from>
      <xdr:col>11</xdr:col>
      <xdr:colOff>341019</xdr:colOff>
      <xdr:row>0</xdr:row>
      <xdr:rowOff>70555</xdr:rowOff>
    </xdr:from>
    <xdr:to>
      <xdr:col>12</xdr:col>
      <xdr:colOff>728353</xdr:colOff>
      <xdr:row>5</xdr:row>
      <xdr:rowOff>6205</xdr:rowOff>
    </xdr:to>
    <xdr:sp macro="" textlink="">
      <xdr:nvSpPr>
        <xdr:cNvPr id="3" name="2 Rectángulo">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7399044" y="70555"/>
          <a:ext cx="1225534" cy="7738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Menú</a:t>
          </a:r>
        </a:p>
      </xdr:txBody>
    </xdr:sp>
    <xdr:clientData/>
  </xdr:twoCellAnchor>
  <xdr:twoCellAnchor editAs="oneCell">
    <xdr:from>
      <xdr:col>9</xdr:col>
      <xdr:colOff>0</xdr:colOff>
      <xdr:row>4</xdr:row>
      <xdr:rowOff>105103</xdr:rowOff>
    </xdr:from>
    <xdr:to>
      <xdr:col>10</xdr:col>
      <xdr:colOff>14948</xdr:colOff>
      <xdr:row>10</xdr:row>
      <xdr:rowOff>1</xdr:rowOff>
    </xdr:to>
    <xdr:pic>
      <xdr:nvPicPr>
        <xdr:cNvPr id="6" name="Imagen 5" descr="Imagen generada">
          <a:extLst>
            <a:ext uri="{FF2B5EF4-FFF2-40B4-BE49-F238E27FC236}">
              <a16:creationId xmlns:a16="http://schemas.microsoft.com/office/drawing/2014/main" id="{5E54EA75-87B6-4F98-8F04-F24B6549C0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60879" y="768569"/>
          <a:ext cx="1079121" cy="107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38</xdr:row>
      <xdr:rowOff>32845</xdr:rowOff>
    </xdr:from>
    <xdr:to>
      <xdr:col>10</xdr:col>
      <xdr:colOff>14948</xdr:colOff>
      <xdr:row>44</xdr:row>
      <xdr:rowOff>1</xdr:rowOff>
    </xdr:to>
    <xdr:pic>
      <xdr:nvPicPr>
        <xdr:cNvPr id="7" name="Imagen 6" descr="Imagen generada">
          <a:extLst>
            <a:ext uri="{FF2B5EF4-FFF2-40B4-BE49-F238E27FC236}">
              <a16:creationId xmlns:a16="http://schemas.microsoft.com/office/drawing/2014/main" id="{DC3911D5-C6CD-489D-B541-6AB562AD931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60879" y="6536121"/>
          <a:ext cx="1079121" cy="107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604630</xdr:colOff>
      <xdr:row>0</xdr:row>
      <xdr:rowOff>50670</xdr:rowOff>
    </xdr:from>
    <xdr:to>
      <xdr:col>19</xdr:col>
      <xdr:colOff>671282</xdr:colOff>
      <xdr:row>1</xdr:row>
      <xdr:rowOff>182218</xdr:rowOff>
    </xdr:to>
    <xdr:sp macro="" textlink="">
      <xdr:nvSpPr>
        <xdr:cNvPr id="2" name="2 Rectángulo">
          <a:hlinkClick xmlns:r="http://schemas.openxmlformats.org/officeDocument/2006/relationships" r:id="rId1"/>
          <a:extLst>
            <a:ext uri="{FF2B5EF4-FFF2-40B4-BE49-F238E27FC236}">
              <a16:creationId xmlns:a16="http://schemas.microsoft.com/office/drawing/2014/main" id="{659882DE-F3BB-410A-97A8-F6DC5ADC98BB}"/>
            </a:ext>
          </a:extLst>
        </xdr:cNvPr>
        <xdr:cNvSpPr/>
      </xdr:nvSpPr>
      <xdr:spPr>
        <a:xfrm>
          <a:off x="14606380" y="50670"/>
          <a:ext cx="828652" cy="46492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Menú</a:t>
          </a:r>
        </a:p>
      </xdr:txBody>
    </xdr:sp>
    <xdr:clientData/>
  </xdr:twoCellAnchor>
  <xdr:twoCellAnchor editAs="oneCell">
    <xdr:from>
      <xdr:col>14</xdr:col>
      <xdr:colOff>9525</xdr:colOff>
      <xdr:row>16</xdr:row>
      <xdr:rowOff>176234</xdr:rowOff>
    </xdr:from>
    <xdr:to>
      <xdr:col>20</xdr:col>
      <xdr:colOff>219075</xdr:colOff>
      <xdr:row>23</xdr:row>
      <xdr:rowOff>161926</xdr:rowOff>
    </xdr:to>
    <xdr:pic>
      <xdr:nvPicPr>
        <xdr:cNvPr id="6" name="Imagen 5">
          <a:extLst>
            <a:ext uri="{FF2B5EF4-FFF2-40B4-BE49-F238E27FC236}">
              <a16:creationId xmlns:a16="http://schemas.microsoft.com/office/drawing/2014/main" id="{5E1CE2DC-C4D9-6FBD-64AA-4FF0307A3166}"/>
            </a:ext>
          </a:extLst>
        </xdr:cNvPr>
        <xdr:cNvPicPr>
          <a:picLocks noChangeAspect="1"/>
        </xdr:cNvPicPr>
      </xdr:nvPicPr>
      <xdr:blipFill>
        <a:blip xmlns:r="http://schemas.openxmlformats.org/officeDocument/2006/relationships" r:embed="rId2"/>
        <a:stretch>
          <a:fillRect/>
        </a:stretch>
      </xdr:blipFill>
      <xdr:spPr>
        <a:xfrm>
          <a:off x="10868025" y="3414734"/>
          <a:ext cx="4876800" cy="1319192"/>
        </a:xfrm>
        <a:prstGeom prst="rect">
          <a:avLst/>
        </a:prstGeom>
      </xdr:spPr>
    </xdr:pic>
    <xdr:clientData/>
  </xdr:twoCellAnchor>
  <xdr:twoCellAnchor editAs="oneCell">
    <xdr:from>
      <xdr:col>6</xdr:col>
      <xdr:colOff>695325</xdr:colOff>
      <xdr:row>16</xdr:row>
      <xdr:rowOff>152401</xdr:rowOff>
    </xdr:from>
    <xdr:to>
      <xdr:col>13</xdr:col>
      <xdr:colOff>279733</xdr:colOff>
      <xdr:row>24</xdr:row>
      <xdr:rowOff>19051</xdr:rowOff>
    </xdr:to>
    <xdr:pic>
      <xdr:nvPicPr>
        <xdr:cNvPr id="7" name="Imagen 6">
          <a:extLst>
            <a:ext uri="{FF2B5EF4-FFF2-40B4-BE49-F238E27FC236}">
              <a16:creationId xmlns:a16="http://schemas.microsoft.com/office/drawing/2014/main" id="{9FAE9ABA-9A78-01F0-0330-D85A23296FEC}"/>
            </a:ext>
          </a:extLst>
        </xdr:cNvPr>
        <xdr:cNvPicPr>
          <a:picLocks noChangeAspect="1"/>
        </xdr:cNvPicPr>
      </xdr:nvPicPr>
      <xdr:blipFill>
        <a:blip xmlns:r="http://schemas.openxmlformats.org/officeDocument/2006/relationships" r:embed="rId3"/>
        <a:stretch>
          <a:fillRect/>
        </a:stretch>
      </xdr:blipFill>
      <xdr:spPr>
        <a:xfrm>
          <a:off x="5362575" y="3390901"/>
          <a:ext cx="5013658" cy="1390650"/>
        </a:xfrm>
        <a:prstGeom prst="rect">
          <a:avLst/>
        </a:prstGeom>
      </xdr:spPr>
    </xdr:pic>
    <xdr:clientData/>
  </xdr:twoCellAnchor>
  <xdr:twoCellAnchor editAs="oneCell">
    <xdr:from>
      <xdr:col>0</xdr:col>
      <xdr:colOff>0</xdr:colOff>
      <xdr:row>16</xdr:row>
      <xdr:rowOff>104776</xdr:rowOff>
    </xdr:from>
    <xdr:to>
      <xdr:col>6</xdr:col>
      <xdr:colOff>257175</xdr:colOff>
      <xdr:row>23</xdr:row>
      <xdr:rowOff>173012</xdr:rowOff>
    </xdr:to>
    <xdr:pic>
      <xdr:nvPicPr>
        <xdr:cNvPr id="8" name="Imagen 7">
          <a:extLst>
            <a:ext uri="{FF2B5EF4-FFF2-40B4-BE49-F238E27FC236}">
              <a16:creationId xmlns:a16="http://schemas.microsoft.com/office/drawing/2014/main" id="{C5F22975-D4AE-145C-29DC-C3E192A221C7}"/>
            </a:ext>
          </a:extLst>
        </xdr:cNvPr>
        <xdr:cNvPicPr>
          <a:picLocks noChangeAspect="1"/>
        </xdr:cNvPicPr>
      </xdr:nvPicPr>
      <xdr:blipFill>
        <a:blip xmlns:r="http://schemas.openxmlformats.org/officeDocument/2006/relationships" r:embed="rId4"/>
        <a:stretch>
          <a:fillRect/>
        </a:stretch>
      </xdr:blipFill>
      <xdr:spPr>
        <a:xfrm>
          <a:off x="0" y="3343276"/>
          <a:ext cx="4924425" cy="1401736"/>
        </a:xfrm>
        <a:prstGeom prst="rect">
          <a:avLst/>
        </a:prstGeom>
      </xdr:spPr>
    </xdr:pic>
    <xdr:clientData/>
  </xdr:twoCellAnchor>
  <xdr:oneCellAnchor>
    <xdr:from>
      <xdr:col>6</xdr:col>
      <xdr:colOff>419100</xdr:colOff>
      <xdr:row>24</xdr:row>
      <xdr:rowOff>85725</xdr:rowOff>
    </xdr:from>
    <xdr:ext cx="5486054" cy="937629"/>
    <xdr:sp macro="" textlink="">
      <xdr:nvSpPr>
        <xdr:cNvPr id="9" name="Rectángulo 8">
          <a:extLst>
            <a:ext uri="{FF2B5EF4-FFF2-40B4-BE49-F238E27FC236}">
              <a16:creationId xmlns:a16="http://schemas.microsoft.com/office/drawing/2014/main" id="{D08DBB18-70F5-4755-8897-056AB51A481B}"/>
            </a:ext>
          </a:extLst>
        </xdr:cNvPr>
        <xdr:cNvSpPr/>
      </xdr:nvSpPr>
      <xdr:spPr>
        <a:xfrm>
          <a:off x="5086350" y="4848225"/>
          <a:ext cx="5486054" cy="937629"/>
        </a:xfrm>
        <a:prstGeom prst="rect">
          <a:avLst/>
        </a:prstGeom>
        <a:noFill/>
      </xdr:spPr>
      <xdr:txBody>
        <a:bodyPr wrap="none" lIns="91440" tIns="45720" rIns="91440" bIns="45720">
          <a:spAutoFit/>
        </a:bodyPr>
        <a:lstStyle/>
        <a:p>
          <a:pPr algn="ctr"/>
          <a:r>
            <a:rPr lang="es-MX" sz="5400" b="1" cap="none" spc="0">
              <a:ln w="6600">
                <a:solidFill>
                  <a:schemeClr val="accent2"/>
                </a:solidFill>
                <a:prstDash val="solid"/>
              </a:ln>
              <a:solidFill>
                <a:srgbClr val="FFFFFF"/>
              </a:solidFill>
              <a:effectLst>
                <a:outerShdw dist="38100" dir="2700000" algn="tl" rotWithShape="0">
                  <a:schemeClr val="accent2"/>
                </a:outerShdw>
              </a:effectLst>
            </a:rPr>
            <a:t>No vigente - Antes</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20</xdr:col>
      <xdr:colOff>135071</xdr:colOff>
      <xdr:row>1</xdr:row>
      <xdr:rowOff>207709</xdr:rowOff>
    </xdr:from>
    <xdr:to>
      <xdr:col>20</xdr:col>
      <xdr:colOff>1326696</xdr:colOff>
      <xdr:row>3</xdr:row>
      <xdr:rowOff>22411</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641A1FAC-F7B2-47B4-AC85-7249B870F547}"/>
            </a:ext>
          </a:extLst>
        </xdr:cNvPr>
        <xdr:cNvSpPr/>
      </xdr:nvSpPr>
      <xdr:spPr>
        <a:xfrm>
          <a:off x="18308771" y="483934"/>
          <a:ext cx="1191625" cy="42430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Recibos</a:t>
          </a:r>
        </a:p>
      </xdr:txBody>
    </xdr:sp>
    <xdr:clientData/>
  </xdr:twoCellAnchor>
  <xdr:twoCellAnchor>
    <xdr:from>
      <xdr:col>20</xdr:col>
      <xdr:colOff>108656</xdr:colOff>
      <xdr:row>0</xdr:row>
      <xdr:rowOff>0</xdr:rowOff>
    </xdr:from>
    <xdr:to>
      <xdr:col>20</xdr:col>
      <xdr:colOff>1300281</xdr:colOff>
      <xdr:row>1</xdr:row>
      <xdr:rowOff>156882</xdr:rowOff>
    </xdr:to>
    <xdr:sp macro="" textlink="">
      <xdr:nvSpPr>
        <xdr:cNvPr id="3" name="2 Rectángulo">
          <a:hlinkClick xmlns:r="http://schemas.openxmlformats.org/officeDocument/2006/relationships" r:id="rId2"/>
          <a:extLst>
            <a:ext uri="{FF2B5EF4-FFF2-40B4-BE49-F238E27FC236}">
              <a16:creationId xmlns:a16="http://schemas.microsoft.com/office/drawing/2014/main" id="{9759FCCE-86C5-41CE-A905-60618DF361C6}"/>
            </a:ext>
          </a:extLst>
        </xdr:cNvPr>
        <xdr:cNvSpPr/>
      </xdr:nvSpPr>
      <xdr:spPr>
        <a:xfrm>
          <a:off x="18282356" y="0"/>
          <a:ext cx="1191625" cy="43310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Menú</a:t>
          </a:r>
        </a:p>
      </xdr:txBody>
    </xdr:sp>
    <xdr:clientData/>
  </xdr:twoCellAnchor>
  <xdr:oneCellAnchor>
    <xdr:from>
      <xdr:col>12</xdr:col>
      <xdr:colOff>74790</xdr:colOff>
      <xdr:row>1</xdr:row>
      <xdr:rowOff>137837</xdr:rowOff>
    </xdr:from>
    <xdr:ext cx="5486054" cy="937629"/>
    <xdr:sp macro="" textlink="">
      <xdr:nvSpPr>
        <xdr:cNvPr id="15" name="Rectángulo 14">
          <a:extLst>
            <a:ext uri="{FF2B5EF4-FFF2-40B4-BE49-F238E27FC236}">
              <a16:creationId xmlns:a16="http://schemas.microsoft.com/office/drawing/2014/main" id="{0780790D-91C2-10FD-EA35-CD86F427469E}"/>
            </a:ext>
          </a:extLst>
        </xdr:cNvPr>
        <xdr:cNvSpPr/>
      </xdr:nvSpPr>
      <xdr:spPr>
        <a:xfrm>
          <a:off x="9690504" y="409980"/>
          <a:ext cx="5486054" cy="937629"/>
        </a:xfrm>
        <a:prstGeom prst="rect">
          <a:avLst/>
        </a:prstGeom>
        <a:noFill/>
      </xdr:spPr>
      <xdr:txBody>
        <a:bodyPr wrap="none" lIns="91440" tIns="45720" rIns="91440" bIns="45720">
          <a:spAutoFit/>
        </a:bodyPr>
        <a:lstStyle/>
        <a:p>
          <a:pPr algn="ctr"/>
          <a:r>
            <a:rPr lang="es-MX" sz="5400" b="1" cap="none" spc="0">
              <a:ln w="6600">
                <a:solidFill>
                  <a:schemeClr val="accent2"/>
                </a:solidFill>
                <a:prstDash val="solid"/>
              </a:ln>
              <a:solidFill>
                <a:srgbClr val="FFFFFF"/>
              </a:solidFill>
              <a:effectLst>
                <a:outerShdw dist="38100" dir="2700000" algn="tl" rotWithShape="0">
                  <a:schemeClr val="accent2"/>
                </a:outerShdw>
              </a:effectLst>
            </a:rPr>
            <a:t>No vigente - Antes</a:t>
          </a:r>
        </a:p>
      </xdr:txBody>
    </xdr:sp>
    <xdr:clientData/>
  </xdr:oneCellAnchor>
  <xdr:twoCellAnchor>
    <xdr:from>
      <xdr:col>41</xdr:col>
      <xdr:colOff>1553</xdr:colOff>
      <xdr:row>19</xdr:row>
      <xdr:rowOff>159211</xdr:rowOff>
    </xdr:from>
    <xdr:to>
      <xdr:col>42</xdr:col>
      <xdr:colOff>736070</xdr:colOff>
      <xdr:row>19</xdr:row>
      <xdr:rowOff>169237</xdr:rowOff>
    </xdr:to>
    <xdr:cxnSp macro="">
      <xdr:nvCxnSpPr>
        <xdr:cNvPr id="4" name="Conector recto de flecha 3">
          <a:extLst>
            <a:ext uri="{FF2B5EF4-FFF2-40B4-BE49-F238E27FC236}">
              <a16:creationId xmlns:a16="http://schemas.microsoft.com/office/drawing/2014/main" id="{27570520-7CD3-4263-BD54-35CC5435B5BE}"/>
            </a:ext>
          </a:extLst>
        </xdr:cNvPr>
        <xdr:cNvCxnSpPr/>
      </xdr:nvCxnSpPr>
      <xdr:spPr>
        <a:xfrm>
          <a:off x="41768678" y="6521911"/>
          <a:ext cx="1506042" cy="10026"/>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43</xdr:col>
      <xdr:colOff>25978</xdr:colOff>
      <xdr:row>14</xdr:row>
      <xdr:rowOff>215446</xdr:rowOff>
    </xdr:from>
    <xdr:to>
      <xdr:col>44</xdr:col>
      <xdr:colOff>204107</xdr:colOff>
      <xdr:row>18</xdr:row>
      <xdr:rowOff>4330</xdr:rowOff>
    </xdr:to>
    <xdr:cxnSp macro="">
      <xdr:nvCxnSpPr>
        <xdr:cNvPr id="5" name="Conector recto de flecha 4">
          <a:extLst>
            <a:ext uri="{FF2B5EF4-FFF2-40B4-BE49-F238E27FC236}">
              <a16:creationId xmlns:a16="http://schemas.microsoft.com/office/drawing/2014/main" id="{3017D4C2-BD6A-4F7B-9147-83362C5A6F30}"/>
            </a:ext>
          </a:extLst>
        </xdr:cNvPr>
        <xdr:cNvCxnSpPr/>
      </xdr:nvCxnSpPr>
      <xdr:spPr>
        <a:xfrm flipV="1">
          <a:off x="39123835" y="4841875"/>
          <a:ext cx="949201" cy="1013526"/>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44</xdr:col>
      <xdr:colOff>204107</xdr:colOff>
      <xdr:row>9</xdr:row>
      <xdr:rowOff>268941</xdr:rowOff>
    </xdr:from>
    <xdr:to>
      <xdr:col>46</xdr:col>
      <xdr:colOff>123264</xdr:colOff>
      <xdr:row>14</xdr:row>
      <xdr:rowOff>204107</xdr:rowOff>
    </xdr:to>
    <xdr:cxnSp macro="">
      <xdr:nvCxnSpPr>
        <xdr:cNvPr id="6" name="Conector recto de flecha 5">
          <a:extLst>
            <a:ext uri="{FF2B5EF4-FFF2-40B4-BE49-F238E27FC236}">
              <a16:creationId xmlns:a16="http://schemas.microsoft.com/office/drawing/2014/main" id="{6C664630-613E-4B80-8274-7C2BAF77F7F8}"/>
            </a:ext>
          </a:extLst>
        </xdr:cNvPr>
        <xdr:cNvCxnSpPr/>
      </xdr:nvCxnSpPr>
      <xdr:spPr>
        <a:xfrm flipV="1">
          <a:off x="40073036" y="3228495"/>
          <a:ext cx="1461299" cy="1602041"/>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46</xdr:col>
      <xdr:colOff>134470</xdr:colOff>
      <xdr:row>4</xdr:row>
      <xdr:rowOff>0</xdr:rowOff>
    </xdr:from>
    <xdr:to>
      <xdr:col>48</xdr:col>
      <xdr:colOff>425824</xdr:colOff>
      <xdr:row>9</xdr:row>
      <xdr:rowOff>235323</xdr:rowOff>
    </xdr:to>
    <xdr:cxnSp macro="">
      <xdr:nvCxnSpPr>
        <xdr:cNvPr id="7" name="Conector recto de flecha 6">
          <a:extLst>
            <a:ext uri="{FF2B5EF4-FFF2-40B4-BE49-F238E27FC236}">
              <a16:creationId xmlns:a16="http://schemas.microsoft.com/office/drawing/2014/main" id="{6C26609D-DC28-4A7C-B406-9807431F07A9}"/>
            </a:ext>
          </a:extLst>
        </xdr:cNvPr>
        <xdr:cNvCxnSpPr/>
      </xdr:nvCxnSpPr>
      <xdr:spPr>
        <a:xfrm flipV="1">
          <a:off x="45759220" y="1381125"/>
          <a:ext cx="1834404" cy="2035548"/>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oneCellAnchor>
    <xdr:from>
      <xdr:col>41</xdr:col>
      <xdr:colOff>415637</xdr:colOff>
      <xdr:row>18</xdr:row>
      <xdr:rowOff>69272</xdr:rowOff>
    </xdr:from>
    <xdr:ext cx="668260" cy="264560"/>
    <xdr:sp macro="" textlink="">
      <xdr:nvSpPr>
        <xdr:cNvPr id="8" name="CuadroTexto 7">
          <a:extLst>
            <a:ext uri="{FF2B5EF4-FFF2-40B4-BE49-F238E27FC236}">
              <a16:creationId xmlns:a16="http://schemas.microsoft.com/office/drawing/2014/main" id="{754B0A8C-EA94-4CEF-8307-9E8397EFE551}"/>
            </a:ext>
          </a:extLst>
        </xdr:cNvPr>
        <xdr:cNvSpPr txBox="1"/>
      </xdr:nvSpPr>
      <xdr:spPr>
        <a:xfrm>
          <a:off x="42182762" y="6127172"/>
          <a:ext cx="668260"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s-419" sz="1100" b="1"/>
            <a:t>Tramo 1</a:t>
          </a:r>
        </a:p>
      </xdr:txBody>
    </xdr:sp>
    <xdr:clientData/>
  </xdr:oneCellAnchor>
  <xdr:oneCellAnchor>
    <xdr:from>
      <xdr:col>42</xdr:col>
      <xdr:colOff>546541</xdr:colOff>
      <xdr:row>15</xdr:row>
      <xdr:rowOff>93212</xdr:rowOff>
    </xdr:from>
    <xdr:ext cx="668260" cy="264560"/>
    <xdr:sp macro="" textlink="">
      <xdr:nvSpPr>
        <xdr:cNvPr id="9" name="CuadroTexto 8">
          <a:extLst>
            <a:ext uri="{FF2B5EF4-FFF2-40B4-BE49-F238E27FC236}">
              <a16:creationId xmlns:a16="http://schemas.microsoft.com/office/drawing/2014/main" id="{8418AD3D-1F1A-4A7F-B594-850AFBEB3014}"/>
            </a:ext>
          </a:extLst>
        </xdr:cNvPr>
        <xdr:cNvSpPr txBox="1"/>
      </xdr:nvSpPr>
      <xdr:spPr>
        <a:xfrm>
          <a:off x="43085191" y="5236712"/>
          <a:ext cx="668260"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s-419" sz="1100" b="1"/>
            <a:t>Tramo 2</a:t>
          </a:r>
        </a:p>
      </xdr:txBody>
    </xdr:sp>
    <xdr:clientData/>
  </xdr:oneCellAnchor>
  <xdr:oneCellAnchor>
    <xdr:from>
      <xdr:col>44</xdr:col>
      <xdr:colOff>494332</xdr:colOff>
      <xdr:row>10</xdr:row>
      <xdr:rowOff>1782</xdr:rowOff>
    </xdr:from>
    <xdr:ext cx="668260" cy="264560"/>
    <xdr:sp macro="" textlink="">
      <xdr:nvSpPr>
        <xdr:cNvPr id="10" name="CuadroTexto 9">
          <a:extLst>
            <a:ext uri="{FF2B5EF4-FFF2-40B4-BE49-F238E27FC236}">
              <a16:creationId xmlns:a16="http://schemas.microsoft.com/office/drawing/2014/main" id="{CBB08A9A-6DB9-4C6B-B9BA-ED21B0C89AE2}"/>
            </a:ext>
          </a:extLst>
        </xdr:cNvPr>
        <xdr:cNvSpPr txBox="1"/>
      </xdr:nvSpPr>
      <xdr:spPr>
        <a:xfrm>
          <a:off x="44576032" y="3621282"/>
          <a:ext cx="668260"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s-419" sz="1100" b="1"/>
            <a:t>Tramo 3</a:t>
          </a:r>
        </a:p>
      </xdr:txBody>
    </xdr:sp>
    <xdr:clientData/>
  </xdr:oneCellAnchor>
  <xdr:oneCellAnchor>
    <xdr:from>
      <xdr:col>46</xdr:col>
      <xdr:colOff>263847</xdr:colOff>
      <xdr:row>6</xdr:row>
      <xdr:rowOff>132177</xdr:rowOff>
    </xdr:from>
    <xdr:ext cx="668260" cy="264560"/>
    <xdr:sp macro="" textlink="">
      <xdr:nvSpPr>
        <xdr:cNvPr id="11" name="CuadroTexto 10">
          <a:extLst>
            <a:ext uri="{FF2B5EF4-FFF2-40B4-BE49-F238E27FC236}">
              <a16:creationId xmlns:a16="http://schemas.microsoft.com/office/drawing/2014/main" id="{494C7976-1BB2-4773-91CE-B613BB58AA90}"/>
            </a:ext>
          </a:extLst>
        </xdr:cNvPr>
        <xdr:cNvSpPr txBox="1"/>
      </xdr:nvSpPr>
      <xdr:spPr>
        <a:xfrm>
          <a:off x="45888597" y="2122902"/>
          <a:ext cx="668260"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s-419" sz="1100" b="1"/>
            <a:t>Tramo 4</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5</xdr:col>
      <xdr:colOff>190501</xdr:colOff>
      <xdr:row>1</xdr:row>
      <xdr:rowOff>78439</xdr:rowOff>
    </xdr:from>
    <xdr:to>
      <xdr:col>8</xdr:col>
      <xdr:colOff>652660</xdr:colOff>
      <xdr:row>13</xdr:row>
      <xdr:rowOff>112057</xdr:rowOff>
    </xdr:to>
    <xdr:pic>
      <xdr:nvPicPr>
        <xdr:cNvPr id="2" name="Imagen 1">
          <a:extLst>
            <a:ext uri="{FF2B5EF4-FFF2-40B4-BE49-F238E27FC236}">
              <a16:creationId xmlns:a16="http://schemas.microsoft.com/office/drawing/2014/main" id="{DF779800-5737-4C30-8817-1AD441E113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1" y="259414"/>
          <a:ext cx="2748159" cy="2216523"/>
        </a:xfrm>
        <a:prstGeom prst="rect">
          <a:avLst/>
        </a:prstGeom>
      </xdr:spPr>
    </xdr:pic>
    <xdr:clientData/>
  </xdr:twoCellAnchor>
  <xdr:twoCellAnchor>
    <xdr:from>
      <xdr:col>1</xdr:col>
      <xdr:colOff>161925</xdr:colOff>
      <xdr:row>1</xdr:row>
      <xdr:rowOff>0</xdr:rowOff>
    </xdr:from>
    <xdr:to>
      <xdr:col>1</xdr:col>
      <xdr:colOff>4733925</xdr:colOff>
      <xdr:row>11</xdr:row>
      <xdr:rowOff>133350</xdr:rowOff>
    </xdr:to>
    <xdr:graphicFrame macro="">
      <xdr:nvGraphicFramePr>
        <xdr:cNvPr id="3" name="Diagrama 2">
          <a:extLst>
            <a:ext uri="{FF2B5EF4-FFF2-40B4-BE49-F238E27FC236}">
              <a16:creationId xmlns:a16="http://schemas.microsoft.com/office/drawing/2014/main" id="{C3EE39C3-0606-4763-9627-651122DC137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2</xdr:col>
      <xdr:colOff>304801</xdr:colOff>
      <xdr:row>13</xdr:row>
      <xdr:rowOff>69477</xdr:rowOff>
    </xdr:from>
    <xdr:to>
      <xdr:col>3</xdr:col>
      <xdr:colOff>612643</xdr:colOff>
      <xdr:row>17</xdr:row>
      <xdr:rowOff>104375</xdr:rowOff>
    </xdr:to>
    <xdr:sp macro="" textlink="">
      <xdr:nvSpPr>
        <xdr:cNvPr id="4" name="1 Rectángulo">
          <a:hlinkClick xmlns:r="http://schemas.openxmlformats.org/officeDocument/2006/relationships" r:id="rId7"/>
          <a:extLst>
            <a:ext uri="{FF2B5EF4-FFF2-40B4-BE49-F238E27FC236}">
              <a16:creationId xmlns:a16="http://schemas.microsoft.com/office/drawing/2014/main" id="{66D11AB4-610E-43C0-ACCA-A954A8F9558B}"/>
            </a:ext>
          </a:extLst>
        </xdr:cNvPr>
        <xdr:cNvSpPr/>
      </xdr:nvSpPr>
      <xdr:spPr>
        <a:xfrm>
          <a:off x="5715001" y="2422152"/>
          <a:ext cx="1069842" cy="758798"/>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Recibos</a:t>
          </a:r>
        </a:p>
      </xdr:txBody>
    </xdr:sp>
    <xdr:clientData/>
  </xdr:twoCellAnchor>
  <xdr:twoCellAnchor>
    <xdr:from>
      <xdr:col>2</xdr:col>
      <xdr:colOff>304800</xdr:colOff>
      <xdr:row>2</xdr:row>
      <xdr:rowOff>152400</xdr:rowOff>
    </xdr:from>
    <xdr:to>
      <xdr:col>3</xdr:col>
      <xdr:colOff>615043</xdr:colOff>
      <xdr:row>6</xdr:row>
      <xdr:rowOff>163286</xdr:rowOff>
    </xdr:to>
    <xdr:sp macro="" textlink="">
      <xdr:nvSpPr>
        <xdr:cNvPr id="5" name="2 Rectángulo">
          <a:hlinkClick xmlns:r="http://schemas.openxmlformats.org/officeDocument/2006/relationships" r:id="rId8"/>
          <a:extLst>
            <a:ext uri="{FF2B5EF4-FFF2-40B4-BE49-F238E27FC236}">
              <a16:creationId xmlns:a16="http://schemas.microsoft.com/office/drawing/2014/main" id="{C7C87B4D-CF0F-4179-BD88-BCA9EE98EF7B}"/>
            </a:ext>
          </a:extLst>
        </xdr:cNvPr>
        <xdr:cNvSpPr/>
      </xdr:nvSpPr>
      <xdr:spPr>
        <a:xfrm>
          <a:off x="5715000" y="514350"/>
          <a:ext cx="1072243" cy="73478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400"/>
            <a:t>Parámetros</a:t>
          </a:r>
        </a:p>
      </xdr:txBody>
    </xdr:sp>
    <xdr:clientData/>
  </xdr:twoCellAnchor>
  <xdr:oneCellAnchor>
    <xdr:from>
      <xdr:col>1</xdr:col>
      <xdr:colOff>739588</xdr:colOff>
      <xdr:row>9</xdr:row>
      <xdr:rowOff>22412</xdr:rowOff>
    </xdr:from>
    <xdr:ext cx="3181350" cy="1781556"/>
    <xdr:pic>
      <xdr:nvPicPr>
        <xdr:cNvPr id="6" name="Imagen 5">
          <a:extLst>
            <a:ext uri="{FF2B5EF4-FFF2-40B4-BE49-F238E27FC236}">
              <a16:creationId xmlns:a16="http://schemas.microsoft.com/office/drawing/2014/main" id="{A9DA8848-5749-4D9A-ABFB-60439DE4EA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6288" y="1651187"/>
          <a:ext cx="3181350" cy="1781556"/>
        </a:xfrm>
        <a:prstGeom prst="rect">
          <a:avLst/>
        </a:prstGeom>
      </xdr:spPr>
    </xdr:pic>
    <xdr:clientData/>
  </xdr:oneCellAnchor>
  <xdr:twoCellAnchor>
    <xdr:from>
      <xdr:col>2</xdr:col>
      <xdr:colOff>313765</xdr:colOff>
      <xdr:row>7</xdr:row>
      <xdr:rowOff>179293</xdr:rowOff>
    </xdr:from>
    <xdr:to>
      <xdr:col>3</xdr:col>
      <xdr:colOff>624008</xdr:colOff>
      <xdr:row>12</xdr:row>
      <xdr:rowOff>10886</xdr:rowOff>
    </xdr:to>
    <xdr:sp macro="" textlink="">
      <xdr:nvSpPr>
        <xdr:cNvPr id="7" name="2 Rectángulo">
          <a:hlinkClick xmlns:r="http://schemas.openxmlformats.org/officeDocument/2006/relationships" r:id="rId10"/>
          <a:extLst>
            <a:ext uri="{FF2B5EF4-FFF2-40B4-BE49-F238E27FC236}">
              <a16:creationId xmlns:a16="http://schemas.microsoft.com/office/drawing/2014/main" id="{F942B109-67ED-4E13-83FC-93B32F18FB61}"/>
            </a:ext>
          </a:extLst>
        </xdr:cNvPr>
        <xdr:cNvSpPr/>
      </xdr:nvSpPr>
      <xdr:spPr>
        <a:xfrm>
          <a:off x="5723965" y="1446118"/>
          <a:ext cx="1072243" cy="736468"/>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SV" sz="1600"/>
            <a:t>Planilla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Jonnathan%20Recinos\Desktop\JRecinos\Seminario\JRecinos\Enviado%2019feb2018\Material%20para%20seminario\Documents%20and%20Settings\TFLPT24\Desktop\Kimcasa\Kimcasa2010\DICTAMEN%20FISCAL\ANEXOS%20FISCALES-k.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is%20documentos\JP\Mis%20documentos\Anual%202000\calculo%20anual%20isr-ia%20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ocuments%20and%20Settings\TFLPT10\My%20Documents\AUD%20FISCAL%202010\Gante\Gante%202009\1a%20VISITA\PT&#180;s\CPC\IVA%20Ventas-Compras%202008%20PUBLIMOVIL\COMPRAS%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E:\Users\Jonnathan%20Recinos\Desktop\JRecinos\Seminario\JRecinos\Enviado%2019feb2018\Material%20para%20seminario\Documents%20and%20Settings\AMelara.SPPE\Configuraci&#243;n%20local\Archivos%20temporales%20de%20Internet\OLK3\margen%20de%20ventas%20sep03.xls?74FCC719" TargetMode="External"/><Relationship Id="rId1" Type="http://schemas.openxmlformats.org/officeDocument/2006/relationships/externalLinkPath" Target="file:///\\74FCC719\margen%20de%20ventas%20sep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sers\Jonnathan%20Recinos\Desktop\JRecinos\Seminario\JRecinos\Enviado%2019feb2018\Material%20para%20seminario\Users\Gladis%20Recinos\Documents\Formatos%20cedulas\Cedulas%20en%20Programas\PT'S%20IR.xlsx"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E:\Users\Jonnathan%20Recinos\Desktop\JRecinos\Seminario\JRecinos\Enviado%2019feb2018\Material%20para%20seminario\Documents%20and%20Settings\alopez\Configuraci&#243;n%20local\Archivos%20temporales%20de%20Internet\OLK93\comparativo%20molino%20sep05.xls?549442D3" TargetMode="External"/><Relationship Id="rId1" Type="http://schemas.openxmlformats.org/officeDocument/2006/relationships/externalLinkPath" Target="file:///\\549442D3\comparativo%20molino%20sep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44.96.245\recursos%20humanos\PROGRAMA%20GENERAL%20DE%20CONTROL%20DE%20EXPEDIENTES%20R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20\planill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Users\Jonnathan%20Recinos\Desktop\JRecinos\Seminario\JRecinos\Enviado%2019feb2018\Material%20para%20seminario\Industrias%20Bendek,2008\Sumaria%20INDUSTRIAS%20BENDEK%202da%20visi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1.120\Users\TFLPT2\Documents\Sonia\Auditoria%202008\Fiscal%202008\Grupo%20Industrial\2.A.%20VISITA\Pt's\ANEXOS%202,4%20GID%202008%201%20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1.120\Documents%20and%20Settings\TFLPT10\My%20Documents\AUD%20FISCAL%202010\Gante\Gante%202009\1a%20VISITA\PT&#180;s\CPC\Libros%20Iva%20Publimagen%202008\IVAventasContribuyente2008_PUBLIMAG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Jonnathan%20Recinos\Desktop\JRecinos\Seminario\JRecinos\Enviado%2019feb2018\Material%20para%20seminario\Industrias%20Viktor%202008origin%20a\Pt's\Efectivo\evaluaci&#243;n%20efectiv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120\Documents%20and%20Settings\TFLPT10\My%20Documents\AUD%20FISCAL%202010\Gante\Gante%202009\1a%20VISITA\PT&#180;s\CPC\IVA%20Ventas-Compras%202008%20PUBLIMOVIL\VENTAS%20PUBLIMOVIL%20Mayo%202008.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E:\Users\Jonnathan%20Recinos\Desktop\JRecinos\Seminario\JRecinos\Enviado%2019feb2018\Material%20para%20seminario\Documents%20and%20Settings\AMelara.SPPE\Configuraci&#243;n%20local\Archivos%20temporales%20de%20Internet\OLK3\RENTABILIDAD%20MARZO%202004.xls?74FCC719" TargetMode="External"/><Relationship Id="rId1" Type="http://schemas.openxmlformats.org/officeDocument/2006/relationships/externalLinkPath" Target="file:///\\74FCC719\RENTABILIDAD%20MARZO%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120\COrellana-08\Documents%20and%20Settings\TFLPT5\My%20Documents\MIRIAN\VISITAS%20FISCALES%202008\AMERICATEL%202008\1a.%20VISITA\PTS\ANEXOS%202,4%20%20AMERICATEL,%20S.A.%20DE%20C.V.%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120\Documents%20and%20Settings\jhernandezs\Mis%20documentos\mis%20documentos\IMPUESTOS%20DGII\Carpeta%202008%20IVA\06-JUNIO%202008\Planilla%20Quincenal%20junio%202008.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file:///E:\Users\Jonnathan%20Recinos\Desktop\JRecinos\Seminario\JRecinos\Enviado%2019feb2018\Material%20para%20seminario\Documents%20and%20Settings\alopez\Configuraci&#243;n%20local\Archivos%20temporales%20de%20Internet\OLK93\Comparativo%20Octubre%202005.xls?549442D3" TargetMode="External"/><Relationship Id="rId1" Type="http://schemas.openxmlformats.org/officeDocument/2006/relationships/externalLinkPath" Target="file:///\\549442D3\Comparativo%20Octu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Sumarias%2031DIC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2)"/>
      <sheetName val="Anexo 2"/>
      <sheetName val="Anexo 3"/>
      <sheetName val="Reintegro 6%"/>
      <sheetName val="Anexo 4"/>
      <sheetName val="Anexo 4A"/>
      <sheetName val="Anexo 4B 17.05"/>
      <sheetName val="Anexo 4B"/>
      <sheetName val="Conciliación mensual "/>
      <sheetName val="Anexo 5"/>
      <sheetName val="Anexo 6"/>
      <sheetName val="Anexo 7"/>
      <sheetName val="Anexo 8"/>
      <sheetName val="Anexo 9"/>
      <sheetName val="Anexo 10"/>
      <sheetName val="Anexo 11"/>
      <sheetName val="Reintegro IVA 13%"/>
      <sheetName val="ANEXOS FISCALES-k"/>
    </sheetNames>
    <definedNames>
      <definedName name="Annual_interest_rate" refersTo="#REF!" sheetId="3"/>
      <definedName name="Payments_per_year" refersTo="#REF!" sheetId="3"/>
      <definedName name="Total_payments" refersTo="#REF!"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 val="EF"/>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 val="COPIBAL"/>
      <sheetName val="calculo anual isr-ia 2000"/>
    </sheetNames>
    <sheetDataSet>
      <sheetData sheetId="0">
        <row r="4">
          <cell r="B4" t="str">
            <v>Fecha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row r="4">
          <cell r="B4" t="str">
            <v>Fecha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Ene08"/>
      <sheetName val="Feb08"/>
      <sheetName val="Marzo08"/>
      <sheetName val="Abr08"/>
      <sheetName val="May08"/>
      <sheetName val="Jun08 "/>
      <sheetName val="Jul08"/>
    </sheetNames>
    <sheetDataSet>
      <sheetData sheetId="0">
        <row r="8">
          <cell r="B8" t="str">
            <v>86326-2</v>
          </cell>
          <cell r="C8" t="str">
            <v>Bartolomé Cárcamo Benítez</v>
          </cell>
        </row>
        <row r="9">
          <cell r="B9" t="str">
            <v>115152-1</v>
          </cell>
          <cell r="C9" t="str">
            <v>Plasticos Sagrado Corazon S.A. de C.V.</v>
          </cell>
        </row>
        <row r="10">
          <cell r="B10" t="str">
            <v>151070-7</v>
          </cell>
          <cell r="C10" t="str">
            <v>Rosa Margarita Vásquez de Acosta</v>
          </cell>
        </row>
        <row r="11">
          <cell r="B11" t="str">
            <v>126483-0</v>
          </cell>
          <cell r="C11" t="str">
            <v>Sinai Repuestos y Maquinas S.A. de C.V.</v>
          </cell>
        </row>
        <row r="12">
          <cell r="B12" t="str">
            <v>89895-3</v>
          </cell>
          <cell r="C12" t="str">
            <v>Distribuidora de Electricidad del Sur, S.A. de C.V.</v>
          </cell>
        </row>
        <row r="13">
          <cell r="B13" t="str">
            <v>73430-6</v>
          </cell>
          <cell r="C13" t="str">
            <v>Tecnicos, S.A. de C.V.</v>
          </cell>
        </row>
        <row r="14">
          <cell r="B14" t="str">
            <v>136281-5</v>
          </cell>
          <cell r="C14" t="str">
            <v>Lydia Meladys Estupinián Ayala</v>
          </cell>
        </row>
        <row r="15">
          <cell r="B15" t="str">
            <v>83-3</v>
          </cell>
          <cell r="C15" t="str">
            <v>Goldtree, S.A.de C.V.</v>
          </cell>
        </row>
        <row r="16">
          <cell r="B16" t="str">
            <v>85377-1</v>
          </cell>
          <cell r="C16" t="str">
            <v>Acero Industria Cardoza, S.A. de C.V</v>
          </cell>
        </row>
        <row r="17">
          <cell r="B17" t="str">
            <v>9231-2</v>
          </cell>
          <cell r="C17" t="str">
            <v>Ferretería La Palma, S.A. de C.V</v>
          </cell>
        </row>
        <row r="18">
          <cell r="B18" t="str">
            <v>119343-4</v>
          </cell>
          <cell r="C18" t="str">
            <v>Delfina Amanda Alvarez de Mejía</v>
          </cell>
        </row>
        <row r="19">
          <cell r="B19" t="str">
            <v>137697-4</v>
          </cell>
          <cell r="C19" t="str">
            <v>Suministros Venezuela, S.A. de C.V.</v>
          </cell>
        </row>
        <row r="20">
          <cell r="B20" t="str">
            <v>6071-2</v>
          </cell>
          <cell r="C20" t="str">
            <v>Compañía Azucarera Salvadoreña, S.A. de C.V.</v>
          </cell>
        </row>
        <row r="21">
          <cell r="B21" t="str">
            <v>1439-7</v>
          </cell>
          <cell r="C21" t="str">
            <v>Recinos Shonborn, S.A. de C.V</v>
          </cell>
        </row>
        <row r="22">
          <cell r="B22" t="str">
            <v>2-7</v>
          </cell>
          <cell r="C22" t="str">
            <v>Almacenes Vidrí, S.A. de C.V.</v>
          </cell>
        </row>
        <row r="23">
          <cell r="B23" t="str">
            <v>137975-0</v>
          </cell>
          <cell r="C23" t="str">
            <v>Jaime Raúl Clara Grimaldi</v>
          </cell>
        </row>
        <row r="24">
          <cell r="B24" t="str">
            <v>2839-8</v>
          </cell>
          <cell r="C24" t="str">
            <v>Ana Videz Vda. De Ortíz</v>
          </cell>
        </row>
        <row r="25">
          <cell r="B25" t="str">
            <v>31799-3</v>
          </cell>
          <cell r="C25" t="str">
            <v>José Adan Salazar</v>
          </cell>
        </row>
        <row r="26">
          <cell r="B26" t="str">
            <v>255-0</v>
          </cell>
          <cell r="C26" t="str">
            <v>Aseguradora Suiza Salvadoreña, S.A.</v>
          </cell>
        </row>
        <row r="27">
          <cell r="B27" t="str">
            <v>27103-9</v>
          </cell>
          <cell r="C27" t="str">
            <v>Mario Amilcar ayala Cruz</v>
          </cell>
        </row>
        <row r="28">
          <cell r="B28" t="str">
            <v>1261-0</v>
          </cell>
          <cell r="C28" t="str">
            <v>Casa Melendez, S.A. de C.V.</v>
          </cell>
        </row>
        <row r="29">
          <cell r="B29" t="str">
            <v>89310-2</v>
          </cell>
          <cell r="C29" t="str">
            <v>Ing. Howard C. Gutierrez</v>
          </cell>
        </row>
        <row r="30">
          <cell r="B30" t="str">
            <v>5339-2</v>
          </cell>
          <cell r="C30" t="str">
            <v>José Gilberto Rodriguez Rodriguez</v>
          </cell>
        </row>
        <row r="31">
          <cell r="B31" t="str">
            <v>33332-8</v>
          </cell>
          <cell r="C31" t="str">
            <v>Dagoberto Rodriguez Figueroa</v>
          </cell>
        </row>
        <row r="32">
          <cell r="B32" t="str">
            <v>37659-0</v>
          </cell>
          <cell r="C32" t="str">
            <v>Erasmo Novoa Vaquerano</v>
          </cell>
        </row>
        <row r="33">
          <cell r="B33" t="str">
            <v>565-7</v>
          </cell>
          <cell r="C33" t="str">
            <v>Oxigeno y Gases de El Salvador, S.A. De C.V.</v>
          </cell>
        </row>
        <row r="34">
          <cell r="B34" t="str">
            <v>146-5</v>
          </cell>
          <cell r="C34" t="str">
            <v>Banco Cuscatlan de El Salvador, S.A.</v>
          </cell>
        </row>
        <row r="35">
          <cell r="B35" t="str">
            <v>37150-5</v>
          </cell>
          <cell r="C35" t="str">
            <v>Elias Delgado Delgado</v>
          </cell>
        </row>
        <row r="36">
          <cell r="B36" t="str">
            <v>124370-4</v>
          </cell>
          <cell r="C36" t="str">
            <v>Abraham Angel Romero Peralta</v>
          </cell>
        </row>
        <row r="37">
          <cell r="B37" t="str">
            <v>40960-0</v>
          </cell>
          <cell r="C37" t="str">
            <v>Javier Danilo Ruiz Morales</v>
          </cell>
        </row>
        <row r="38">
          <cell r="B38" t="str">
            <v>79734-0</v>
          </cell>
          <cell r="C38" t="str">
            <v>Miguel Angel Ortega</v>
          </cell>
        </row>
        <row r="39">
          <cell r="B39" t="str">
            <v>352-2</v>
          </cell>
          <cell r="C39" t="str">
            <v xml:space="preserve">Inversiones Texaco, S.A. De C.V </v>
          </cell>
        </row>
        <row r="40">
          <cell r="B40" t="str">
            <v>122320-7</v>
          </cell>
          <cell r="C40" t="str">
            <v>COSENZA, S.A. DE C.V.</v>
          </cell>
        </row>
        <row r="41">
          <cell r="B41" t="str">
            <v>100740-8</v>
          </cell>
          <cell r="C41" t="str">
            <v>DIBARSA DE C.V.</v>
          </cell>
        </row>
        <row r="42">
          <cell r="B42" t="str">
            <v>23661-6</v>
          </cell>
          <cell r="C42" t="str">
            <v>Jorge Antonio Cervantes</v>
          </cell>
        </row>
        <row r="43">
          <cell r="B43" t="str">
            <v>1984-4</v>
          </cell>
          <cell r="C43" t="str">
            <v>Centro Industrial HERMACO C.V. De C.V.</v>
          </cell>
        </row>
        <row r="44">
          <cell r="B44" t="str">
            <v>8971-0</v>
          </cell>
          <cell r="C44" t="str">
            <v>Industrial Quimica Salvadoreña, S.A. de C.V.</v>
          </cell>
        </row>
        <row r="45">
          <cell r="B45" t="str">
            <v>138314-8</v>
          </cell>
          <cell r="C45" t="str">
            <v>Carlos Antonio Alas Menjivar</v>
          </cell>
        </row>
        <row r="46">
          <cell r="B46" t="str">
            <v>156-2</v>
          </cell>
          <cell r="C46" t="str">
            <v>ROBERTONI, S.A. de C.V.</v>
          </cell>
        </row>
        <row r="47">
          <cell r="B47" t="str">
            <v>79206-3</v>
          </cell>
          <cell r="C47" t="str">
            <v>Agujas Industriales S.A. DE C.V.</v>
          </cell>
        </row>
        <row r="48">
          <cell r="B48" t="str">
            <v>91800-8</v>
          </cell>
          <cell r="C48" t="str">
            <v>Salvador Alejandro Eva Garcia</v>
          </cell>
        </row>
        <row r="49">
          <cell r="B49" t="str">
            <v>72686-9</v>
          </cell>
          <cell r="C49" t="str">
            <v>Industrias Olmedo, S.A. de C.V.</v>
          </cell>
        </row>
        <row r="50">
          <cell r="B50" t="str">
            <v>114811-6</v>
          </cell>
          <cell r="C50" t="str">
            <v xml:space="preserve">PC Inversiones, S.A. de C.V. </v>
          </cell>
        </row>
        <row r="51">
          <cell r="B51" t="str">
            <v>151257-6</v>
          </cell>
          <cell r="C51" t="str">
            <v>FORTEX, S.A. DE C.V.</v>
          </cell>
        </row>
        <row r="52">
          <cell r="B52" t="str">
            <v>95169-2</v>
          </cell>
          <cell r="C52" t="str">
            <v>Best - Print</v>
          </cell>
        </row>
        <row r="53">
          <cell r="B53" t="str">
            <v>27592-1</v>
          </cell>
          <cell r="C53" t="str">
            <v>Servicios Santa Elena, S.A. De C.V.</v>
          </cell>
        </row>
        <row r="54">
          <cell r="B54" t="str">
            <v>97894-9</v>
          </cell>
          <cell r="C54" t="str">
            <v>Telefonica Moviles de El Salvador, S.A. de C.V.</v>
          </cell>
        </row>
        <row r="55">
          <cell r="B55" t="str">
            <v>85698-3</v>
          </cell>
          <cell r="C55" t="str">
            <v>Francisco Antonio Henríquez</v>
          </cell>
        </row>
        <row r="56">
          <cell r="B56" t="str">
            <v>195-3</v>
          </cell>
          <cell r="C56" t="str">
            <v>A &amp; A Comercial, S.A. de C.V.</v>
          </cell>
        </row>
        <row r="57">
          <cell r="B57" t="str">
            <v>2541-0</v>
          </cell>
          <cell r="C57" t="str">
            <v xml:space="preserve">Negocios Flores, S.A. de C.V. </v>
          </cell>
        </row>
        <row r="58">
          <cell r="B58" t="str">
            <v>128035-2</v>
          </cell>
          <cell r="C58" t="str">
            <v>Ana Elizabeth Carrillo de Delgado</v>
          </cell>
        </row>
        <row r="59">
          <cell r="B59" t="str">
            <v>96811-0</v>
          </cell>
          <cell r="C59" t="str">
            <v xml:space="preserve">Importadora y Distrbuidora de Papel, S.A. de C.V. </v>
          </cell>
        </row>
        <row r="60">
          <cell r="B60" t="str">
            <v>127657-6</v>
          </cell>
          <cell r="C60" t="str">
            <v>Patricia Yaneth Torres Jaime</v>
          </cell>
        </row>
        <row r="61">
          <cell r="B61" t="str">
            <v>99862-1</v>
          </cell>
          <cell r="C61" t="str">
            <v>FERROSTAR S.A. DE C.V.</v>
          </cell>
        </row>
        <row r="62">
          <cell r="B62" t="str">
            <v>3454-1</v>
          </cell>
          <cell r="C62" t="str">
            <v xml:space="preserve">José Elias Escobar Romero </v>
          </cell>
        </row>
        <row r="63">
          <cell r="B63" t="str">
            <v>317-4</v>
          </cell>
          <cell r="C63" t="str">
            <v>HSBC Banco Salvadoreño</v>
          </cell>
        </row>
        <row r="64">
          <cell r="B64" t="str">
            <v>248-8</v>
          </cell>
          <cell r="C64" t="str">
            <v>Distribuidora Unida Industrial, S.A. De C.V.</v>
          </cell>
        </row>
        <row r="65">
          <cell r="B65" t="str">
            <v>193-7</v>
          </cell>
          <cell r="C65" t="str">
            <v>Calleja, S.A. De C.V.</v>
          </cell>
        </row>
        <row r="66">
          <cell r="B66" t="str">
            <v>150026-0</v>
          </cell>
          <cell r="C66" t="str">
            <v>Talleres Industriales, S.A. De C.V.</v>
          </cell>
        </row>
        <row r="67">
          <cell r="B67" t="str">
            <v>5912-9</v>
          </cell>
          <cell r="C67" t="str">
            <v>Jose M. S. Deras</v>
          </cell>
        </row>
        <row r="68">
          <cell r="B68" t="str">
            <v>143386-5</v>
          </cell>
          <cell r="C68" t="str">
            <v>Julio Enrique Avila Bauman</v>
          </cell>
        </row>
        <row r="69">
          <cell r="B69" t="str">
            <v>3823-7</v>
          </cell>
          <cell r="C69" t="str">
            <v>Rene Antonio Chanta Cortez</v>
          </cell>
        </row>
        <row r="70">
          <cell r="B70" t="str">
            <v>132686-2</v>
          </cell>
          <cell r="C70" t="str">
            <v>ACACSA De R.L.</v>
          </cell>
        </row>
        <row r="71">
          <cell r="B71" t="str">
            <v>9916-3</v>
          </cell>
          <cell r="C71" t="str">
            <v>Cámara de Comercio e Industria De El Salvador</v>
          </cell>
        </row>
        <row r="72">
          <cell r="B72" t="str">
            <v>78421-4</v>
          </cell>
          <cell r="C72" t="str">
            <v>JOMIGA, S.A. De C.V.</v>
          </cell>
        </row>
        <row r="73">
          <cell r="B73" t="str">
            <v>23621-7</v>
          </cell>
          <cell r="C73" t="str">
            <v>Julio Ramirez Palacios</v>
          </cell>
        </row>
        <row r="74">
          <cell r="B74" t="str">
            <v>130843-0</v>
          </cell>
          <cell r="C74" t="str">
            <v>Hector Mauricio Ventura Larios</v>
          </cell>
        </row>
        <row r="75">
          <cell r="B75" t="str">
            <v>99478-2</v>
          </cell>
          <cell r="C75" t="str">
            <v>Julio Cesar Lara Matus</v>
          </cell>
        </row>
        <row r="76">
          <cell r="B76" t="str">
            <v>51400-4</v>
          </cell>
          <cell r="C76" t="str">
            <v>Mario Enrique Martinez Umaña</v>
          </cell>
        </row>
        <row r="77">
          <cell r="B77" t="str">
            <v>74541-3</v>
          </cell>
          <cell r="C77" t="str">
            <v>Clemente Rivas Amaya</v>
          </cell>
        </row>
        <row r="78">
          <cell r="B78" t="str">
            <v>62796-8</v>
          </cell>
          <cell r="C78" t="str">
            <v>Jorge Ernesto Castro Sanchez</v>
          </cell>
        </row>
        <row r="79">
          <cell r="B79" t="str">
            <v>163628-0</v>
          </cell>
          <cell r="C79" t="str">
            <v>Elsy Karen fuentes Erazo</v>
          </cell>
        </row>
        <row r="80">
          <cell r="B80" t="str">
            <v>24366-3</v>
          </cell>
          <cell r="C80" t="str">
            <v>Lic. Héctor Napoleón Echeverría Navarrete</v>
          </cell>
        </row>
        <row r="81">
          <cell r="B81" t="str">
            <v>110902-2</v>
          </cell>
          <cell r="C81" t="str">
            <v>José Elias Delgado Carrillo</v>
          </cell>
        </row>
        <row r="82">
          <cell r="B82" t="str">
            <v>88100-7</v>
          </cell>
          <cell r="C82" t="str">
            <v xml:space="preserve">Maria Transito Figueroa </v>
          </cell>
        </row>
        <row r="83">
          <cell r="B83" t="str">
            <v>137700-5</v>
          </cell>
          <cell r="C83" t="str">
            <v>Jose Alejandro Montoya Castro</v>
          </cell>
        </row>
        <row r="84">
          <cell r="B84" t="str">
            <v>116855-7</v>
          </cell>
          <cell r="C84" t="str">
            <v xml:space="preserve">Innovaciones de Metal, S.A. de C.V. </v>
          </cell>
        </row>
        <row r="85">
          <cell r="B85" t="str">
            <v>79745-6</v>
          </cell>
          <cell r="C85" t="str">
            <v>Ana Edith Matus de Ramírez</v>
          </cell>
        </row>
        <row r="86">
          <cell r="B86" t="str">
            <v>114429-0</v>
          </cell>
          <cell r="C86" t="str">
            <v>TELECOM- PUBLICAR, Directorios, S.A.de C.V.</v>
          </cell>
        </row>
        <row r="87">
          <cell r="B87" t="str">
            <v>131497-9</v>
          </cell>
          <cell r="C87" t="str">
            <v>José Benjamin Antonio Molina Vilanova</v>
          </cell>
        </row>
        <row r="88">
          <cell r="B88" t="str">
            <v>1508-3</v>
          </cell>
          <cell r="C88" t="str">
            <v>Rafael Antonio Reyes Coto</v>
          </cell>
        </row>
        <row r="89">
          <cell r="B89" t="str">
            <v>38829-7</v>
          </cell>
          <cell r="C89" t="str">
            <v>José Eduardo Melndez Hernandez</v>
          </cell>
        </row>
        <row r="90">
          <cell r="B90" t="str">
            <v>200-3</v>
          </cell>
          <cell r="C90" t="str">
            <v>Comercial de Plastico, S.A. de C.V.</v>
          </cell>
        </row>
        <row r="91">
          <cell r="B91" t="str">
            <v>57841-0</v>
          </cell>
          <cell r="C91" t="str">
            <v xml:space="preserve">Tony Alberto Pérez </v>
          </cell>
        </row>
        <row r="92">
          <cell r="B92" t="str">
            <v>48786-4</v>
          </cell>
          <cell r="C92" t="str">
            <v>Cadena de Farmacias EL COPO, S.A. DE C.V.</v>
          </cell>
        </row>
        <row r="93">
          <cell r="B93" t="str">
            <v>97761-6</v>
          </cell>
          <cell r="C93" t="str">
            <v>Carlos Campos</v>
          </cell>
        </row>
        <row r="94">
          <cell r="B94" t="str">
            <v>25547-5</v>
          </cell>
          <cell r="C94" t="str">
            <v>Manuel de Jesus Reyes Lazo</v>
          </cell>
        </row>
        <row r="95">
          <cell r="B95" t="str">
            <v>1007-3</v>
          </cell>
          <cell r="C95" t="str">
            <v>SERMET, S.A. DE C.V.</v>
          </cell>
        </row>
        <row r="96">
          <cell r="B96" t="str">
            <v>454-5</v>
          </cell>
          <cell r="C96" t="str">
            <v>Proveedores Industriales, S.A. de C.V.</v>
          </cell>
        </row>
        <row r="97">
          <cell r="B97" t="str">
            <v>144839-5</v>
          </cell>
          <cell r="C97" t="str">
            <v>Juan Carlos Miguel Archila</v>
          </cell>
        </row>
        <row r="98">
          <cell r="B98" t="str">
            <v>145-7</v>
          </cell>
          <cell r="C98" t="str">
            <v>VIDUC S.A. de C.V.</v>
          </cell>
        </row>
        <row r="99">
          <cell r="B99" t="str">
            <v>132475-5</v>
          </cell>
          <cell r="C99" t="str">
            <v>Milagro Guadalupe Jimenez Salazar</v>
          </cell>
        </row>
        <row r="100">
          <cell r="B100" t="str">
            <v>149150-4</v>
          </cell>
          <cell r="C100" t="str">
            <v>Naun Misael Cañas Ramos</v>
          </cell>
        </row>
        <row r="101">
          <cell r="B101" t="str">
            <v>138949-6</v>
          </cell>
          <cell r="C101" t="str">
            <v>Salvador Antonio Duran Escobar</v>
          </cell>
        </row>
        <row r="102">
          <cell r="B102" t="str">
            <v>8733-5</v>
          </cell>
          <cell r="C102" t="str">
            <v>Anibal de Jesús Zuniga</v>
          </cell>
        </row>
        <row r="103">
          <cell r="B103" t="str">
            <v>155964-4</v>
          </cell>
          <cell r="C103" t="str">
            <v>Distribuidora TEXSAL, S.A.de C.V.</v>
          </cell>
        </row>
        <row r="104">
          <cell r="B104" t="str">
            <v>80806-7</v>
          </cell>
          <cell r="C104" t="str">
            <v>PROSOFT, S.A.</v>
          </cell>
        </row>
        <row r="105">
          <cell r="B105" t="str">
            <v>241-0</v>
          </cell>
          <cell r="C105" t="str">
            <v>IMPRESSA, S.A. de C.V.</v>
          </cell>
        </row>
        <row r="106">
          <cell r="B106" t="str">
            <v>29243-5</v>
          </cell>
          <cell r="C106" t="str">
            <v>José Adelso Torres</v>
          </cell>
        </row>
        <row r="107">
          <cell r="B107" t="str">
            <v>89843-0</v>
          </cell>
          <cell r="C107" t="str">
            <v>Llantilandia, S.A. de C.V.</v>
          </cell>
        </row>
        <row r="108">
          <cell r="B108" t="str">
            <v>136723-2</v>
          </cell>
          <cell r="C108" t="str">
            <v xml:space="preserve">Fernando José Madriz Rodriguez </v>
          </cell>
        </row>
        <row r="109">
          <cell r="B109" t="str">
            <v>65141-9</v>
          </cell>
          <cell r="C109" t="str">
            <v>Electrolab Medic, S.A. de  C.V.</v>
          </cell>
        </row>
        <row r="110">
          <cell r="B110" t="str">
            <v>24466-0</v>
          </cell>
          <cell r="C110" t="str">
            <v>Textiles Giulisanna, S.A. de C.V.</v>
          </cell>
        </row>
        <row r="111">
          <cell r="B111" t="str">
            <v>102828-6</v>
          </cell>
          <cell r="C111" t="str">
            <v>ESAT, S.A. DE C.V.</v>
          </cell>
        </row>
        <row r="112">
          <cell r="B112" t="str">
            <v>99217-8</v>
          </cell>
          <cell r="C112" t="str">
            <v>Duración en Electrodomesticos, S.A. de C.V.</v>
          </cell>
        </row>
        <row r="113">
          <cell r="B113" t="str">
            <v>83850-0</v>
          </cell>
          <cell r="C113" t="str">
            <v>Servicios Preventivos Industriales Salvadoreños S.A. de C.V.</v>
          </cell>
        </row>
        <row r="114">
          <cell r="B114" t="str">
            <v>152022-9</v>
          </cell>
          <cell r="C114" t="str">
            <v xml:space="preserve">Inversiones Carval, S.A. De C.V </v>
          </cell>
        </row>
        <row r="115">
          <cell r="B115" t="str">
            <v>89189-4</v>
          </cell>
          <cell r="C115" t="str">
            <v>Rodán Alfredo Quintanilla Dimas</v>
          </cell>
        </row>
        <row r="116">
          <cell r="B116" t="str">
            <v>7309-1</v>
          </cell>
          <cell r="C116" t="str">
            <v>Juan Armando Merino</v>
          </cell>
        </row>
        <row r="117">
          <cell r="B117" t="str">
            <v>83837-3</v>
          </cell>
          <cell r="C117" t="str">
            <v>Claudia Mercedes Ventura de Alemán</v>
          </cell>
        </row>
        <row r="118">
          <cell r="B118" t="str">
            <v>79522-4</v>
          </cell>
          <cell r="C118" t="str">
            <v>José Antonio Barrera A.</v>
          </cell>
        </row>
        <row r="119">
          <cell r="B119" t="str">
            <v>139835-5</v>
          </cell>
          <cell r="C119" t="str">
            <v>Rafael Rene Canales Pinaud</v>
          </cell>
        </row>
        <row r="120">
          <cell r="B120" t="str">
            <v>477-4</v>
          </cell>
          <cell r="C120" t="str">
            <v>Baterías de El Salvador, S.A.de C.V.</v>
          </cell>
        </row>
        <row r="121">
          <cell r="B121" t="str">
            <v>128194-9</v>
          </cell>
          <cell r="C121" t="str">
            <v>Benjamín Antonio Duarte Saballos</v>
          </cell>
        </row>
        <row r="122">
          <cell r="B122" t="str">
            <v>130095-1</v>
          </cell>
          <cell r="C122" t="str">
            <v>Inversiones Mendez Rugamas, S.A. de C.V.</v>
          </cell>
        </row>
        <row r="123">
          <cell r="B123" t="str">
            <v>218-6</v>
          </cell>
          <cell r="C123" t="str">
            <v>Electro Mercantil, S.A. de C.V.</v>
          </cell>
        </row>
        <row r="124">
          <cell r="B124" t="str">
            <v>877-0</v>
          </cell>
          <cell r="C124" t="str">
            <v>COOPESA</v>
          </cell>
        </row>
        <row r="125">
          <cell r="B125" t="str">
            <v>119432-7</v>
          </cell>
          <cell r="C125" t="str">
            <v>José Ricardo Antonio Molina Vilanova</v>
          </cell>
        </row>
        <row r="126">
          <cell r="B126" t="str">
            <v>78124-0</v>
          </cell>
          <cell r="C126" t="str">
            <v>IMPRESSA Talleres, S.A. de C.V.</v>
          </cell>
        </row>
        <row r="127">
          <cell r="B127" t="str">
            <v>155399-2</v>
          </cell>
          <cell r="C127" t="str">
            <v>Reynaldo Antonio Díaz Hernández</v>
          </cell>
        </row>
        <row r="128">
          <cell r="B128" t="str">
            <v>155129-9</v>
          </cell>
          <cell r="C128" t="str">
            <v>Yrma Teresa Diaz</v>
          </cell>
        </row>
        <row r="129">
          <cell r="B129" t="str">
            <v>139809-0</v>
          </cell>
          <cell r="C129" t="str">
            <v>Librería y Accesorios HORUS, S.A. de C.V.</v>
          </cell>
        </row>
        <row r="130">
          <cell r="B130" t="str">
            <v>119432-7</v>
          </cell>
          <cell r="C130" t="str">
            <v xml:space="preserve">Jose Ricardo Molina Vilanova </v>
          </cell>
        </row>
        <row r="131">
          <cell r="B131" t="str">
            <v>552-5</v>
          </cell>
          <cell r="C131" t="str">
            <v>Banco Agricola, S.A.</v>
          </cell>
        </row>
        <row r="132">
          <cell r="B132" t="str">
            <v>84533-7</v>
          </cell>
          <cell r="C132" t="str">
            <v>Publinter, S.A. De C.V.</v>
          </cell>
        </row>
        <row r="133">
          <cell r="B133" t="str">
            <v>153006-4</v>
          </cell>
          <cell r="C133" t="str">
            <v>Publimagen, S.A. De C.V.</v>
          </cell>
        </row>
        <row r="134">
          <cell r="B134" t="str">
            <v>82136-5</v>
          </cell>
          <cell r="C134" t="str">
            <v>Molina Bianchi &amp; Asociados S..A de C.V.</v>
          </cell>
        </row>
        <row r="135">
          <cell r="B135" t="str">
            <v>54481-7</v>
          </cell>
          <cell r="C135" t="str">
            <v xml:space="preserve">Angela Rivera Mejía </v>
          </cell>
        </row>
        <row r="136">
          <cell r="B136" t="str">
            <v>48471-7</v>
          </cell>
          <cell r="C136" t="str">
            <v>Factoraje Cuscatlan S.A.de C.V.</v>
          </cell>
        </row>
        <row r="137">
          <cell r="B137" t="str">
            <v>77406-5</v>
          </cell>
          <cell r="C137" t="str">
            <v>Francisco Enrique Anastas Hernández</v>
          </cell>
        </row>
        <row r="138">
          <cell r="B138" t="str">
            <v>92179-3</v>
          </cell>
          <cell r="C138" t="str">
            <v>Arrendamientos Centroamericanos, S.A.de C.V</v>
          </cell>
        </row>
        <row r="139">
          <cell r="B139" t="str">
            <v>1011-1</v>
          </cell>
          <cell r="C139" t="str">
            <v>Crea Publicidad, S.A.de C.V</v>
          </cell>
        </row>
        <row r="140">
          <cell r="B140" t="str">
            <v>134837-7</v>
          </cell>
          <cell r="C140" t="str">
            <v>Seguridad Electronica, S.A.de C.V</v>
          </cell>
        </row>
        <row r="141">
          <cell r="B141" t="str">
            <v>4847-7</v>
          </cell>
          <cell r="C141" t="str">
            <v>Factoraje Cuscatlan S.A.de C.V.</v>
          </cell>
        </row>
        <row r="142">
          <cell r="B142" t="str">
            <v>54481-7</v>
          </cell>
          <cell r="C142" t="str">
            <v xml:space="preserve">Angela Rivera Mejía </v>
          </cell>
        </row>
        <row r="143">
          <cell r="B143" t="str">
            <v>131676-2</v>
          </cell>
          <cell r="C143" t="str">
            <v>Evaristo J. Alas Acosta</v>
          </cell>
        </row>
        <row r="144">
          <cell r="B144" t="str">
            <v>157379-6</v>
          </cell>
          <cell r="C144" t="str">
            <v>Pablo Campos</v>
          </cell>
        </row>
        <row r="145">
          <cell r="B145" t="str">
            <v>193-7</v>
          </cell>
          <cell r="C145" t="str">
            <v>Calleja, S.A.de C.V</v>
          </cell>
        </row>
        <row r="146">
          <cell r="B146" t="str">
            <v>27-2</v>
          </cell>
          <cell r="C146" t="str">
            <v>Taller Didea, S.A. DE C.V.</v>
          </cell>
        </row>
        <row r="147">
          <cell r="B147" t="str">
            <v>552-5</v>
          </cell>
          <cell r="C147" t="str">
            <v>Banco Agricola, S.A.</v>
          </cell>
        </row>
        <row r="148">
          <cell r="B148" t="str">
            <v>100801-3</v>
          </cell>
          <cell r="C148" t="str">
            <v>Auto Facil, S.A.de C.V.</v>
          </cell>
        </row>
        <row r="149">
          <cell r="B149" t="str">
            <v>100801-3</v>
          </cell>
          <cell r="C149" t="str">
            <v>Auto Facil, S.A.de C.V.</v>
          </cell>
        </row>
        <row r="150">
          <cell r="B150" t="str">
            <v>136984-0</v>
          </cell>
          <cell r="C150" t="str">
            <v>Always, S.A.de C.V</v>
          </cell>
        </row>
        <row r="151">
          <cell r="B151" t="str">
            <v>48471-7</v>
          </cell>
          <cell r="C151" t="str">
            <v>Factoraje Cuscatlan S.A.de C.V.</v>
          </cell>
        </row>
        <row r="152">
          <cell r="B152" t="str">
            <v>48471-7</v>
          </cell>
          <cell r="C152" t="str">
            <v>Factoraje Cuscatlan S.A.de C.V.</v>
          </cell>
        </row>
        <row r="153">
          <cell r="B153" t="str">
            <v>193-7</v>
          </cell>
          <cell r="C153" t="str">
            <v>Calleja, S.A.de C.V</v>
          </cell>
        </row>
        <row r="154">
          <cell r="B154" t="str">
            <v>77406-5</v>
          </cell>
          <cell r="C154" t="str">
            <v>Francisco Enrique Anastas Hernández</v>
          </cell>
        </row>
        <row r="155">
          <cell r="B155" t="str">
            <v>48471-7</v>
          </cell>
          <cell r="C155" t="str">
            <v>Factoraje Cuscatlan S.A.de C.V.</v>
          </cell>
        </row>
        <row r="156">
          <cell r="B156" t="str">
            <v>64400-5</v>
          </cell>
          <cell r="C156" t="str">
            <v>Carlos Alberto Contreras</v>
          </cell>
        </row>
        <row r="157">
          <cell r="B157" t="str">
            <v>156682-7</v>
          </cell>
          <cell r="C157" t="str">
            <v>Consultores Legales Corporativos, S.A.de C.V.</v>
          </cell>
        </row>
        <row r="158">
          <cell r="B158" t="str">
            <v>65366-7</v>
          </cell>
          <cell r="C158" t="str">
            <v>Palchar, S.A.de C.V.</v>
          </cell>
        </row>
        <row r="159">
          <cell r="B159" t="str">
            <v>156682-7</v>
          </cell>
          <cell r="C159" t="str">
            <v>Consultores Legales Corporativos, S.A.de C.V.</v>
          </cell>
        </row>
        <row r="160">
          <cell r="B160" t="str">
            <v>156682-7</v>
          </cell>
          <cell r="C160" t="str">
            <v>Consultores Legales Corporativos, S.A.de C.V.</v>
          </cell>
        </row>
        <row r="161">
          <cell r="B161" t="str">
            <v>92116-5</v>
          </cell>
          <cell r="C161" t="str">
            <v>Mach Consultores, S.A.de C.V.</v>
          </cell>
        </row>
        <row r="162">
          <cell r="B162" t="str">
            <v>4041-0</v>
          </cell>
          <cell r="C162" t="str">
            <v>Arrocera San Francisco, S.A.de C.V.</v>
          </cell>
        </row>
        <row r="163">
          <cell r="B163" t="str">
            <v>54481-7</v>
          </cell>
          <cell r="C163" t="str">
            <v xml:space="preserve">Angela Rivera Mejía </v>
          </cell>
        </row>
        <row r="164">
          <cell r="B164" t="str">
            <v>153006-4</v>
          </cell>
          <cell r="C164" t="str">
            <v>Publimagen, S.A. De C.V.</v>
          </cell>
        </row>
        <row r="165">
          <cell r="B165" t="str">
            <v>97895-7</v>
          </cell>
          <cell r="C165" t="str">
            <v>CTE, S.A. DE C.V.</v>
          </cell>
        </row>
        <row r="166">
          <cell r="B166" t="str">
            <v>2759-1</v>
          </cell>
          <cell r="C166" t="str">
            <v>Servicios Santa Elena, S.A.de C.V.</v>
          </cell>
        </row>
        <row r="167">
          <cell r="B167" t="str">
            <v>124482-0</v>
          </cell>
          <cell r="C167" t="str">
            <v>SISA VIDA, S.A.</v>
          </cell>
        </row>
        <row r="168">
          <cell r="B168" t="str">
            <v>305-0</v>
          </cell>
          <cell r="C168" t="str">
            <v>Documentos Digitales de El Salvador, S.A.de C.V</v>
          </cell>
        </row>
        <row r="169">
          <cell r="B169" t="str">
            <v>153006-4</v>
          </cell>
          <cell r="C169" t="str">
            <v>Consultores Legales Corporativos, S.A.de C.V.</v>
          </cell>
        </row>
        <row r="170">
          <cell r="B170" t="str">
            <v>151519-6</v>
          </cell>
          <cell r="C170" t="str">
            <v>R Z, S.A.de C.V</v>
          </cell>
        </row>
        <row r="171">
          <cell r="B171" t="str">
            <v>108620-0</v>
          </cell>
          <cell r="C171" t="str">
            <v>Data Point, S.A.de C.V</v>
          </cell>
        </row>
        <row r="172">
          <cell r="B172" t="str">
            <v>146-5</v>
          </cell>
          <cell r="C172" t="str">
            <v>Inversiones Mendez Rugamas, S.A. de C.V.</v>
          </cell>
        </row>
        <row r="173">
          <cell r="B173" t="str">
            <v>146-5</v>
          </cell>
          <cell r="C173" t="str">
            <v>Inversiones Mendez Rugamas, S.A. de C.V.</v>
          </cell>
        </row>
        <row r="174">
          <cell r="B174" t="str">
            <v>137272-5</v>
          </cell>
          <cell r="C174" t="str">
            <v>Luis Miguel Segovia Granillo</v>
          </cell>
        </row>
        <row r="175">
          <cell r="B175" t="str">
            <v>23171-4</v>
          </cell>
          <cell r="C175" t="str">
            <v>Telemovil El Salvador, S.A.</v>
          </cell>
        </row>
        <row r="176">
          <cell r="B176" t="str">
            <v>41-8</v>
          </cell>
          <cell r="C176" t="str">
            <v>Freund, S.A.de C.V</v>
          </cell>
        </row>
        <row r="177">
          <cell r="B177" t="str">
            <v>88100-7</v>
          </cell>
          <cell r="C177" t="str">
            <v xml:space="preserve">Maria Transito Figueroa </v>
          </cell>
        </row>
        <row r="178">
          <cell r="B178" t="str">
            <v>54481-7</v>
          </cell>
          <cell r="C178" t="str">
            <v>Auto Facil, S.A.de C.V.</v>
          </cell>
        </row>
        <row r="179">
          <cell r="B179" t="str">
            <v>156682-7</v>
          </cell>
          <cell r="C179" t="str">
            <v>Calleja, S.A.de C.V</v>
          </cell>
        </row>
        <row r="180">
          <cell r="B180" t="str">
            <v>213-5</v>
          </cell>
          <cell r="C180" t="str">
            <v>Seguros e Inversiones, S.A.</v>
          </cell>
        </row>
        <row r="181">
          <cell r="B181" t="str">
            <v>558-4</v>
          </cell>
          <cell r="C181" t="str">
            <v>Repuestos Didea, S.A. De C.V.</v>
          </cell>
        </row>
        <row r="182">
          <cell r="B182" t="str">
            <v>84533-7</v>
          </cell>
          <cell r="C182" t="str">
            <v>Taller Didea, S.A. de C.V.</v>
          </cell>
        </row>
        <row r="183">
          <cell r="B183" t="str">
            <v>99217-8</v>
          </cell>
          <cell r="C183" t="str">
            <v>Duracion en Electrodomesticos, S.A.de C.V</v>
          </cell>
        </row>
        <row r="184">
          <cell r="B184" t="str">
            <v>523-1</v>
          </cell>
          <cell r="C184" t="str">
            <v>Office</v>
          </cell>
        </row>
        <row r="185">
          <cell r="B185" t="str">
            <v>54481-7</v>
          </cell>
          <cell r="C185" t="str">
            <v xml:space="preserve">Angela Rivera Mejía </v>
          </cell>
        </row>
        <row r="186">
          <cell r="B186" t="str">
            <v>48471-7</v>
          </cell>
          <cell r="C186" t="str">
            <v>Seguridad Electronica, S.A.de C.V</v>
          </cell>
        </row>
        <row r="187">
          <cell r="B187" t="str">
            <v>450-2</v>
          </cell>
          <cell r="C187" t="str">
            <v>División de Caltec, S.A. de C.V.</v>
          </cell>
        </row>
        <row r="188">
          <cell r="B188" t="str">
            <v>41-8</v>
          </cell>
          <cell r="C188" t="str">
            <v>Freund, S.A.de C.V</v>
          </cell>
        </row>
        <row r="189">
          <cell r="B189" t="str">
            <v>41-8</v>
          </cell>
          <cell r="C189" t="str">
            <v>Freund, S.A.de C.V</v>
          </cell>
        </row>
        <row r="190">
          <cell r="B190" t="str">
            <v>126941-7</v>
          </cell>
          <cell r="C190" t="str">
            <v>José Mario Machado Calderon</v>
          </cell>
        </row>
        <row r="191">
          <cell r="B191" t="str">
            <v>48471-7</v>
          </cell>
          <cell r="C191" t="str">
            <v>Seguridad Electronica, S.A.de C.V</v>
          </cell>
        </row>
        <row r="192">
          <cell r="B192" t="str">
            <v>54481-7</v>
          </cell>
          <cell r="C192" t="str">
            <v>Auto Facil, S.A.de C.V.</v>
          </cell>
        </row>
        <row r="193">
          <cell r="B193" t="str">
            <v>77406-5</v>
          </cell>
          <cell r="C193" t="str">
            <v>Crea Publicidad, S.A.de C.V</v>
          </cell>
        </row>
        <row r="194">
          <cell r="B194" t="str">
            <v>305-0</v>
          </cell>
          <cell r="C194" t="str">
            <v>Palchar, S.A.de C.V.</v>
          </cell>
        </row>
        <row r="195">
          <cell r="B195" t="str">
            <v>53146-4</v>
          </cell>
          <cell r="C195" t="str">
            <v>Luis Gustavo Azucena M.</v>
          </cell>
        </row>
        <row r="196">
          <cell r="B196" t="str">
            <v>4847-7</v>
          </cell>
          <cell r="C196" t="str">
            <v>Seguridad Electronica, S.A.de C.V</v>
          </cell>
        </row>
        <row r="197">
          <cell r="B197" t="str">
            <v>72064-0</v>
          </cell>
          <cell r="C197" t="str">
            <v>Topcom,  S.A.de C.V</v>
          </cell>
        </row>
        <row r="198">
          <cell r="B198" t="str">
            <v>321-2</v>
          </cell>
          <cell r="C198" t="str">
            <v>Caess, S.A. De C.V.</v>
          </cell>
        </row>
        <row r="199">
          <cell r="B199" t="str">
            <v>77406-5</v>
          </cell>
          <cell r="C199" t="str">
            <v>Francisco Enrique Anastas Hernández</v>
          </cell>
        </row>
        <row r="200">
          <cell r="B200" t="str">
            <v>125639-2</v>
          </cell>
          <cell r="C200" t="str">
            <v>Ramirez Ventura,  S.A.de C.V</v>
          </cell>
        </row>
        <row r="201">
          <cell r="B201" t="str">
            <v>305-0</v>
          </cell>
          <cell r="C201" t="str">
            <v>Documentos Digitales de El Salvador, S.A.de C.V</v>
          </cell>
        </row>
        <row r="202">
          <cell r="B202" t="str">
            <v>156682-7</v>
          </cell>
          <cell r="C202" t="str">
            <v>Consultores Legales Corporativos, S.A.de C.V.</v>
          </cell>
        </row>
        <row r="203">
          <cell r="B203" t="str">
            <v>1011-1</v>
          </cell>
          <cell r="C203" t="str">
            <v>José Ricardo Antonio Molina Vilanova</v>
          </cell>
        </row>
        <row r="204">
          <cell r="B204" t="str">
            <v>8376-3</v>
          </cell>
          <cell r="C204" t="str">
            <v>Inversiones Bolivar, S.A.de C.V.</v>
          </cell>
        </row>
        <row r="205">
          <cell r="B205" t="str">
            <v>134329-4</v>
          </cell>
          <cell r="C205" t="str">
            <v>Perfiles Internacionales</v>
          </cell>
        </row>
        <row r="206">
          <cell r="B206" t="str">
            <v>321-1</v>
          </cell>
          <cell r="C206" t="str">
            <v>Caess, S.A. De C.V.</v>
          </cell>
        </row>
        <row r="207">
          <cell r="B207" t="str">
            <v>117351-5</v>
          </cell>
          <cell r="C207" t="str">
            <v>Telefonica Multiservicios</v>
          </cell>
        </row>
        <row r="208">
          <cell r="B208" t="str">
            <v>92197-1</v>
          </cell>
          <cell r="C208" t="str">
            <v>Avanti Grafica</v>
          </cell>
        </row>
        <row r="209">
          <cell r="B209" t="str">
            <v>76710-7</v>
          </cell>
          <cell r="C209" t="str">
            <v>Granada, S.A. De C.V.</v>
          </cell>
        </row>
        <row r="210">
          <cell r="B210" t="str">
            <v>100391-7</v>
          </cell>
          <cell r="C210" t="str">
            <v>Limdisa, S.A. De C.V.</v>
          </cell>
        </row>
        <row r="211">
          <cell r="B211" t="str">
            <v>10033-1</v>
          </cell>
          <cell r="C211" t="str">
            <v>Dada y Cia, S.A. De C.V.</v>
          </cell>
        </row>
        <row r="212">
          <cell r="B212" t="str">
            <v>105616-6</v>
          </cell>
          <cell r="C212" t="str">
            <v>Marcos Ayala Palma</v>
          </cell>
        </row>
        <row r="213">
          <cell r="B213" t="str">
            <v>500-2</v>
          </cell>
          <cell r="C213" t="str">
            <v>Aseguradora Asgrícola Comercial, S.A.</v>
          </cell>
        </row>
        <row r="214">
          <cell r="B214" t="str">
            <v>151976-6</v>
          </cell>
          <cell r="C214" t="str">
            <v>Boxesmedia, S.A. De C.V.</v>
          </cell>
        </row>
        <row r="215">
          <cell r="B215" t="str">
            <v>148038-0</v>
          </cell>
          <cell r="C215" t="str">
            <v>Grafimedios</v>
          </cell>
        </row>
        <row r="216">
          <cell r="B216" t="str">
            <v>23175-4</v>
          </cell>
          <cell r="C216" t="str">
            <v xml:space="preserve">Telemovil El Salvador, S.A.. </v>
          </cell>
        </row>
        <row r="217">
          <cell r="B217" t="str">
            <v>152589-0</v>
          </cell>
          <cell r="C217" t="str">
            <v>Producciones Multicom</v>
          </cell>
        </row>
        <row r="218">
          <cell r="B218" t="str">
            <v>131476-2</v>
          </cell>
          <cell r="C218" t="str">
            <v>Camara Salvadoreña de Empresas Consultoras</v>
          </cell>
        </row>
        <row r="219">
          <cell r="B219" t="str">
            <v>119378-2</v>
          </cell>
          <cell r="C219" t="str">
            <v>Compañía Diversa, S.A. De C.V.</v>
          </cell>
        </row>
        <row r="220">
          <cell r="B220" t="str">
            <v>8263-5</v>
          </cell>
          <cell r="C220" t="str">
            <v>José Roberto Ramirez</v>
          </cell>
        </row>
        <row r="221">
          <cell r="B221" t="str">
            <v>20794-2</v>
          </cell>
          <cell r="C221" t="str">
            <v>FC, S.A. De C.V.</v>
          </cell>
        </row>
        <row r="222">
          <cell r="B222" t="str">
            <v>141520-0</v>
          </cell>
          <cell r="C222" t="str">
            <v>Soluciones Urbanas, S.A. de C.V.</v>
          </cell>
        </row>
        <row r="223">
          <cell r="B223" t="str">
            <v>2023-0</v>
          </cell>
          <cell r="C223" t="str">
            <v>AES-Clesa y Cía. S. En C. De C.V.</v>
          </cell>
        </row>
        <row r="224">
          <cell r="B224" t="str">
            <v>88004-3</v>
          </cell>
          <cell r="C224" t="str">
            <v>Comunicación Creativa, S.A. De C.V.</v>
          </cell>
        </row>
        <row r="225">
          <cell r="B225" t="str">
            <v>3527-0</v>
          </cell>
          <cell r="C225" t="str">
            <v>Ricardo Hernandez, S.A. De C.V.</v>
          </cell>
        </row>
        <row r="226">
          <cell r="B226" t="str">
            <v>146385-0</v>
          </cell>
          <cell r="C226" t="str">
            <v>Office Depot Centro America, S.A. De C.V.</v>
          </cell>
        </row>
        <row r="227">
          <cell r="B227" t="str">
            <v>312-3</v>
          </cell>
          <cell r="C227" t="str">
            <v>Emsambladora Salvadoreña, S.A. De C.V.</v>
          </cell>
        </row>
        <row r="228">
          <cell r="B228" t="str">
            <v>122075-3</v>
          </cell>
          <cell r="C228" t="str">
            <v>Santos Cristina Cerritos de Ruiz</v>
          </cell>
        </row>
        <row r="229">
          <cell r="B229" t="str">
            <v>127841-8</v>
          </cell>
          <cell r="C229" t="str">
            <v>Maxima Alerta, S.A. De C.V.</v>
          </cell>
        </row>
        <row r="230">
          <cell r="B230" t="str">
            <v>28340-1</v>
          </cell>
          <cell r="C230" t="str">
            <v>Tochez Fernandez, LTDA</v>
          </cell>
        </row>
        <row r="231">
          <cell r="B231" t="str">
            <v>52648-7</v>
          </cell>
          <cell r="C231" t="str">
            <v>Inmuebles, S.A. De C.V.</v>
          </cell>
        </row>
        <row r="232">
          <cell r="B232" t="str">
            <v>31392-0</v>
          </cell>
          <cell r="C232" t="str">
            <v>Francisco Ernesto Chávez Escoto</v>
          </cell>
        </row>
        <row r="233">
          <cell r="B233" t="str">
            <v>161913-9</v>
          </cell>
          <cell r="C233" t="str">
            <v>Jenri Alvarez Santamaría</v>
          </cell>
        </row>
        <row r="234">
          <cell r="B234" t="str">
            <v>108883-1</v>
          </cell>
          <cell r="C234" t="str">
            <v>Tecnitel, S.A. De C.V.</v>
          </cell>
        </row>
        <row r="235">
          <cell r="B235" t="str">
            <v>158765-5</v>
          </cell>
          <cell r="C235" t="str">
            <v>Leasing Cuscatlan, S.A. De C..V</v>
          </cell>
        </row>
        <row r="236">
          <cell r="B236" t="str">
            <v>20039-5</v>
          </cell>
          <cell r="C236" t="str">
            <v>Servicusca, S.A. De C.V.</v>
          </cell>
        </row>
        <row r="237">
          <cell r="B237" t="str">
            <v>139396-8</v>
          </cell>
          <cell r="C237" t="str">
            <v>Vidal de Jesus Hernandez Rivas</v>
          </cell>
        </row>
        <row r="238">
          <cell r="B238" t="str">
            <v>94424-6</v>
          </cell>
          <cell r="C238" t="str">
            <v>Medina, S.A. De C.V.</v>
          </cell>
        </row>
        <row r="239">
          <cell r="B239" t="str">
            <v>4746-5</v>
          </cell>
          <cell r="C239" t="str">
            <v>G + H Consultores, S.A. De C.V.</v>
          </cell>
        </row>
        <row r="240">
          <cell r="B240" t="str">
            <v>167334-0</v>
          </cell>
          <cell r="C240" t="str">
            <v>José Maria Galeano Lara</v>
          </cell>
        </row>
        <row r="241">
          <cell r="B241" t="str">
            <v>8236-8</v>
          </cell>
          <cell r="C241" t="str">
            <v>Mauricio Jubis Zacarias</v>
          </cell>
        </row>
        <row r="242">
          <cell r="B242" t="str">
            <v>145025-4</v>
          </cell>
          <cell r="C242" t="str">
            <v>Pinturerias Xomes de El Salvador, S.A. De C.V.</v>
          </cell>
        </row>
        <row r="243">
          <cell r="B243" t="str">
            <v>108617-0</v>
          </cell>
          <cell r="C243" t="str">
            <v>Salam, S.A. De C.V.</v>
          </cell>
        </row>
        <row r="244">
          <cell r="B244" t="str">
            <v>110781-0</v>
          </cell>
          <cell r="C244" t="str">
            <v>Jorge A. Rodriguez R.</v>
          </cell>
        </row>
        <row r="245">
          <cell r="B245" t="str">
            <v>3132-1</v>
          </cell>
          <cell r="C245" t="str">
            <v>Funes Hartmann, S.A. De C.V.</v>
          </cell>
        </row>
        <row r="246">
          <cell r="B246" t="str">
            <v>23330-7</v>
          </cell>
          <cell r="C246" t="str">
            <v>Multimercantil, S.A. De C.V.</v>
          </cell>
        </row>
        <row r="247">
          <cell r="B247" t="str">
            <v>108557-3</v>
          </cell>
          <cell r="C247" t="str">
            <v>Equipos y Sistemas Digitales, S.A. De C.V.</v>
          </cell>
        </row>
        <row r="248">
          <cell r="B248" t="str">
            <v>4623-0</v>
          </cell>
          <cell r="C248" t="str">
            <v>Herometal, S.A. De C.V.</v>
          </cell>
        </row>
        <row r="249">
          <cell r="B249" t="str">
            <v>27025-3</v>
          </cell>
          <cell r="C249" t="str">
            <v>Editorial Altamirano Madriz, S.A.</v>
          </cell>
        </row>
        <row r="250">
          <cell r="B250" t="str">
            <v>163015-7</v>
          </cell>
          <cell r="C250" t="str">
            <v>Ing. Carlos José Guerrero Contreras</v>
          </cell>
        </row>
        <row r="251">
          <cell r="B251" t="str">
            <v>8360-7</v>
          </cell>
          <cell r="C251" t="str">
            <v>Didelco</v>
          </cell>
        </row>
        <row r="252">
          <cell r="B252" t="str">
            <v>24392-2</v>
          </cell>
          <cell r="C252" t="str">
            <v>Ingran, S.A. De C.V</v>
          </cell>
        </row>
        <row r="253">
          <cell r="B253" t="str">
            <v>159112-6</v>
          </cell>
          <cell r="C253" t="str">
            <v>Marlene de Jesus Mejia de Diaz</v>
          </cell>
        </row>
        <row r="254">
          <cell r="B254" t="str">
            <v>164386-0</v>
          </cell>
          <cell r="C254" t="str">
            <v>Comunicaciones y Proyecto, S.A. De C.V.</v>
          </cell>
        </row>
        <row r="255">
          <cell r="B255" t="str">
            <v>127920-1</v>
          </cell>
          <cell r="C255" t="str">
            <v>Luis Alonso Laínes Pineda</v>
          </cell>
        </row>
        <row r="256">
          <cell r="B256" t="str">
            <v>23248-3</v>
          </cell>
          <cell r="C256" t="str">
            <v>Jesus Parada Castro</v>
          </cell>
        </row>
        <row r="257">
          <cell r="B257" t="str">
            <v>1826-0</v>
          </cell>
          <cell r="C257" t="str">
            <v>Dora Nelly Parraga de López</v>
          </cell>
        </row>
        <row r="258">
          <cell r="B258" t="str">
            <v>156424-9</v>
          </cell>
          <cell r="C258" t="str">
            <v>Expoeventos, S.A. De C.V.</v>
          </cell>
        </row>
        <row r="259">
          <cell r="B259" t="str">
            <v>115005-0</v>
          </cell>
          <cell r="C259" t="str">
            <v>Cerrajeria San Martin, S.A. De C.V.</v>
          </cell>
        </row>
        <row r="260">
          <cell r="B260" t="str">
            <v>109394-0</v>
          </cell>
          <cell r="C260" t="str">
            <v>Suministros y Edificaciones El Pacifico, S.A.</v>
          </cell>
        </row>
        <row r="261">
          <cell r="B261" t="str">
            <v>44-2</v>
          </cell>
          <cell r="C261" t="str">
            <v>Publicidad Comercial</v>
          </cell>
        </row>
        <row r="262">
          <cell r="B262" t="str">
            <v>99838-9</v>
          </cell>
          <cell r="C262" t="str">
            <v>Direccion General de Estadisticas y Censos</v>
          </cell>
        </row>
        <row r="263">
          <cell r="B263" t="str">
            <v>5170-5</v>
          </cell>
          <cell r="C263" t="str">
            <v>Dutriz Hermanos, S.A. De C..V</v>
          </cell>
        </row>
        <row r="264">
          <cell r="B264" t="str">
            <v>96312-7</v>
          </cell>
          <cell r="C264" t="str">
            <v>Salnet El Salvador</v>
          </cell>
        </row>
        <row r="265">
          <cell r="B265" t="str">
            <v>142201-0</v>
          </cell>
          <cell r="C265" t="str">
            <v>Mario Alberto Miranda Fonseca</v>
          </cell>
        </row>
        <row r="266">
          <cell r="B266" t="str">
            <v>27202-7</v>
          </cell>
          <cell r="C266" t="str">
            <v>Ing. Hector Saul Granados Umaña</v>
          </cell>
        </row>
        <row r="267">
          <cell r="B267" t="str">
            <v>106011-2</v>
          </cell>
          <cell r="C267" t="str">
            <v>Varne, S.A. De C.V.</v>
          </cell>
        </row>
        <row r="268">
          <cell r="B268" t="str">
            <v>9652-0</v>
          </cell>
          <cell r="C268" t="str">
            <v>Impresora Libertad, S.A. De C.V.</v>
          </cell>
        </row>
        <row r="269">
          <cell r="B269" t="str">
            <v>50937-0</v>
          </cell>
          <cell r="C269" t="str">
            <v>Renato Oswaldo Molina Linares</v>
          </cell>
        </row>
        <row r="270">
          <cell r="B270" t="str">
            <v>42653-9</v>
          </cell>
          <cell r="C270" t="str">
            <v>Joaquin Rodrigo Garcia Alvarado</v>
          </cell>
        </row>
        <row r="271">
          <cell r="B271" t="str">
            <v>146998-3</v>
          </cell>
          <cell r="C271" t="str">
            <v>Urbman, S.A. De C.V.</v>
          </cell>
        </row>
        <row r="272">
          <cell r="B272" t="str">
            <v>151878-2</v>
          </cell>
          <cell r="C272" t="str">
            <v>Organika, S.A. De C.V.</v>
          </cell>
        </row>
        <row r="273">
          <cell r="B273" t="str">
            <v>102651-8</v>
          </cell>
          <cell r="C273" t="str">
            <v>Operadora del Sur, S.A. de C.V.</v>
          </cell>
        </row>
        <row r="274">
          <cell r="B274">
            <v>992178</v>
          </cell>
          <cell r="C274" t="str">
            <v>Duración en Electrodomesticos, S.A. De C.V.</v>
          </cell>
        </row>
        <row r="275">
          <cell r="B275" t="str">
            <v>398-0</v>
          </cell>
          <cell r="C275" t="str">
            <v>Radio Parts de Centroamerica, S.A. De C.V.</v>
          </cell>
        </row>
        <row r="276">
          <cell r="B276" t="str">
            <v>158655-6</v>
          </cell>
          <cell r="C276" t="str">
            <v>Servilubri, S.A. De C.V.</v>
          </cell>
        </row>
        <row r="277">
          <cell r="B277" t="str">
            <v>106791-5</v>
          </cell>
          <cell r="C277" t="str">
            <v>Representaciones Automotrices, S.A. De C.V.</v>
          </cell>
        </row>
        <row r="278">
          <cell r="B278" t="str">
            <v>233-0</v>
          </cell>
          <cell r="C278" t="str">
            <v>Avicola Salvadoreña, S.A. De C.V.</v>
          </cell>
        </row>
        <row r="279">
          <cell r="B279" t="str">
            <v>46627-1</v>
          </cell>
          <cell r="C279" t="str">
            <v>J. Edwin Avalos</v>
          </cell>
        </row>
        <row r="280">
          <cell r="B280" t="str">
            <v>148534-8</v>
          </cell>
          <cell r="C280" t="str">
            <v>Comuinter, S.A. De C.V.</v>
          </cell>
        </row>
        <row r="281">
          <cell r="B281" t="str">
            <v>149293-5</v>
          </cell>
          <cell r="C281" t="str">
            <v>Tessa, S.A. De C.V.</v>
          </cell>
        </row>
        <row r="282">
          <cell r="B282" t="str">
            <v>4259-5</v>
          </cell>
          <cell r="C282" t="str">
            <v>Teresa Bibiana Flores de Diaz</v>
          </cell>
        </row>
        <row r="283">
          <cell r="B283" t="str">
            <v>22550-9</v>
          </cell>
          <cell r="C283" t="str">
            <v>Tranva, S.A. De C.V.</v>
          </cell>
        </row>
        <row r="284">
          <cell r="B284" t="str">
            <v>136577-5</v>
          </cell>
          <cell r="C284" t="str">
            <v>Alimentos Moviles, S.A. De C.V.</v>
          </cell>
        </row>
        <row r="285">
          <cell r="B285" t="str">
            <v>120489-3</v>
          </cell>
          <cell r="C285" t="str">
            <v>Carlos Denis Ramirez Ventura</v>
          </cell>
        </row>
        <row r="286">
          <cell r="B286" t="str">
            <v>37881-0</v>
          </cell>
          <cell r="C286" t="str">
            <v>Dimhersa, S.A. De C.V.</v>
          </cell>
        </row>
        <row r="287">
          <cell r="B287" t="str">
            <v>102519-8</v>
          </cell>
          <cell r="C287" t="str">
            <v>Perfecto Antonio Aleman Hernandez</v>
          </cell>
        </row>
        <row r="288">
          <cell r="B288" t="str">
            <v>72301-0</v>
          </cell>
          <cell r="C288" t="str">
            <v>Edgar ArnoldoQuezada Cardenas</v>
          </cell>
        </row>
        <row r="289">
          <cell r="B289" t="str">
            <v>21734-4</v>
          </cell>
          <cell r="C289" t="str">
            <v>Marcos Antonio Solis Oliva</v>
          </cell>
        </row>
        <row r="290">
          <cell r="B290" t="str">
            <v>9885-0</v>
          </cell>
          <cell r="C290" t="str">
            <v>Cooperativa de La Fuerza Armada Ltda.</v>
          </cell>
        </row>
        <row r="291">
          <cell r="B291" t="str">
            <v>3750-8</v>
          </cell>
          <cell r="C291" t="str">
            <v>La Kamizola, S.A. De C.V.</v>
          </cell>
        </row>
        <row r="292">
          <cell r="B292" t="str">
            <v>168810-0</v>
          </cell>
          <cell r="C292" t="str">
            <v>A. Jesus A. Campos</v>
          </cell>
        </row>
        <row r="293">
          <cell r="B293" t="str">
            <v>70386-9</v>
          </cell>
          <cell r="C293" t="str">
            <v>Diaro, S.A. De C.V.</v>
          </cell>
        </row>
        <row r="294">
          <cell r="B294" t="str">
            <v>118270-6</v>
          </cell>
          <cell r="C294" t="str">
            <v>Jurista, S.A. De .C.V.</v>
          </cell>
        </row>
        <row r="295">
          <cell r="B295" t="str">
            <v>79220-9</v>
          </cell>
          <cell r="C295" t="str">
            <v>Coreysa, S.A. De C.V.</v>
          </cell>
        </row>
        <row r="296">
          <cell r="B296" t="str">
            <v>102062-5</v>
          </cell>
          <cell r="C296" t="str">
            <v>Audio Video Profesional, S.A. De C.V.</v>
          </cell>
        </row>
        <row r="297">
          <cell r="B297" t="str">
            <v>85949-4</v>
          </cell>
          <cell r="C297" t="str">
            <v>Data Com Suministros, S.A. De C.V.</v>
          </cell>
        </row>
        <row r="298">
          <cell r="B298" t="str">
            <v>119304-6</v>
          </cell>
          <cell r="C298" t="str">
            <v>Data Com Suministros, S.A. De C.V.</v>
          </cell>
        </row>
        <row r="299">
          <cell r="B299" t="str">
            <v>84056-4</v>
          </cell>
          <cell r="C299" t="str">
            <v>Sistemas C &amp; C, S.A. De C.V.</v>
          </cell>
        </row>
        <row r="300">
          <cell r="B300" t="str">
            <v>104404-4</v>
          </cell>
          <cell r="C300" t="str">
            <v>Hilda Mabel Acevedo</v>
          </cell>
        </row>
        <row r="301">
          <cell r="B301" t="str">
            <v>7440-3</v>
          </cell>
          <cell r="C301" t="str">
            <v>Gasteazoro Hermanos, S.A. De C.V.</v>
          </cell>
        </row>
        <row r="302">
          <cell r="B302" t="str">
            <v>162605-7</v>
          </cell>
          <cell r="C302" t="str">
            <v>Fam, S.A. De C.V.</v>
          </cell>
        </row>
        <row r="303">
          <cell r="B303" t="str">
            <v>93193-4</v>
          </cell>
          <cell r="C303" t="str">
            <v>Corporación Amsi, S.A. De C.V.</v>
          </cell>
        </row>
        <row r="304">
          <cell r="B304" t="str">
            <v>10-8</v>
          </cell>
          <cell r="C304" t="str">
            <v>Auto Inversiones, S.A. De C.V.</v>
          </cell>
        </row>
        <row r="305">
          <cell r="B305" t="str">
            <v>3267-0</v>
          </cell>
          <cell r="C305" t="str">
            <v>Distribuidora Electrica de Usulutan, S.A. De C.V.</v>
          </cell>
        </row>
        <row r="306">
          <cell r="B306" t="str">
            <v>90597-6</v>
          </cell>
          <cell r="C306" t="str">
            <v>Empresa Electrica de Oriente, S.A. De C.V.</v>
          </cell>
        </row>
        <row r="307">
          <cell r="B307" t="str">
            <v>157235-7</v>
          </cell>
          <cell r="C307" t="str">
            <v>Coimtec, S.A. De C.V.</v>
          </cell>
        </row>
        <row r="308">
          <cell r="B308" t="str">
            <v>148711-5</v>
          </cell>
          <cell r="C308" t="str">
            <v>Omega AVC, S.A. De C.V.</v>
          </cell>
        </row>
        <row r="309">
          <cell r="B309" t="str">
            <v>110924-3</v>
          </cell>
          <cell r="C309" t="str">
            <v>Intelfon, S.A. De C.V.</v>
          </cell>
        </row>
        <row r="310">
          <cell r="B310" t="str">
            <v>52851-0</v>
          </cell>
          <cell r="C310" t="str">
            <v>Cesar Ivan Ramirez Váldes</v>
          </cell>
        </row>
        <row r="311">
          <cell r="B311" t="str">
            <v>135-0</v>
          </cell>
          <cell r="C311" t="str">
            <v>Europa, S.A. de C.V.</v>
          </cell>
        </row>
        <row r="312">
          <cell r="B312" t="str">
            <v>258-5</v>
          </cell>
          <cell r="C312" t="str">
            <v>Librería y Papeleria la Iberica, S.A. de C.V.</v>
          </cell>
        </row>
        <row r="313">
          <cell r="B313" t="str">
            <v>88930-0</v>
          </cell>
          <cell r="C313" t="str">
            <v>Sandra Leonor de León</v>
          </cell>
        </row>
        <row r="314">
          <cell r="B314" t="str">
            <v>150278-1</v>
          </cell>
          <cell r="C314" t="str">
            <v>Asesores Municipales para el Desarrollo, S.A. de C.V.</v>
          </cell>
        </row>
        <row r="315">
          <cell r="B315" t="str">
            <v>27907-2</v>
          </cell>
          <cell r="C315" t="str">
            <v>Asa Poster, S.A. de C.V.</v>
          </cell>
        </row>
        <row r="316">
          <cell r="B316" t="str">
            <v>7122-6</v>
          </cell>
          <cell r="C316" t="str">
            <v>Pinpesa</v>
          </cell>
        </row>
        <row r="317">
          <cell r="B317" t="str">
            <v>71969-2</v>
          </cell>
          <cell r="C317" t="str">
            <v>Martin Salvador Morales</v>
          </cell>
        </row>
        <row r="318">
          <cell r="B318" t="str">
            <v>486-3</v>
          </cell>
          <cell r="C318" t="str">
            <v>Omnisport, S.A. de C.V.</v>
          </cell>
        </row>
        <row r="319">
          <cell r="B319" t="str">
            <v>275-5</v>
          </cell>
          <cell r="C319" t="str">
            <v>Ojst Hernandez, S.A. de C.V.</v>
          </cell>
        </row>
        <row r="320">
          <cell r="B320" t="str">
            <v>78672-1</v>
          </cell>
          <cell r="C320" t="str">
            <v>José Edwin Parada Hernandez</v>
          </cell>
        </row>
        <row r="321">
          <cell r="B321" t="str">
            <v>81969-7</v>
          </cell>
          <cell r="C321" t="str">
            <v>Nelson de Jesus Chinchilla</v>
          </cell>
        </row>
        <row r="322">
          <cell r="B322" t="str">
            <v>107757-0</v>
          </cell>
          <cell r="C322" t="str">
            <v>Pub Merc</v>
          </cell>
        </row>
        <row r="323">
          <cell r="B323" t="str">
            <v>3717-6</v>
          </cell>
          <cell r="C323" t="str">
            <v>Motocentro Repuestos, S.A. de C.V.</v>
          </cell>
        </row>
        <row r="324">
          <cell r="B324" t="str">
            <v>126153-2</v>
          </cell>
          <cell r="C324" t="str">
            <v>Auto Moto, S.A de C.V</v>
          </cell>
        </row>
        <row r="325">
          <cell r="B325" t="str">
            <v>131963-9</v>
          </cell>
          <cell r="C325" t="str">
            <v>Construcciones, S.A. de C.V.</v>
          </cell>
        </row>
        <row r="326">
          <cell r="B326" t="str">
            <v>28-0</v>
          </cell>
          <cell r="C326" t="str">
            <v>Mc Cann-Erickson El Salvador</v>
          </cell>
        </row>
        <row r="327">
          <cell r="B327" t="str">
            <v>26885-2</v>
          </cell>
          <cell r="C327" t="str">
            <v>Corporación Redes, S.A. De C.V.</v>
          </cell>
        </row>
        <row r="328">
          <cell r="B328" t="str">
            <v>118430-0</v>
          </cell>
          <cell r="C328" t="str">
            <v>Una Division de Gasolinas y Lubricantes, S.A. De C.V.</v>
          </cell>
        </row>
        <row r="329">
          <cell r="B329" t="str">
            <v>6318-5</v>
          </cell>
          <cell r="C329" t="str">
            <v>Carlos Isidro Reyes</v>
          </cell>
        </row>
        <row r="330">
          <cell r="B330" t="str">
            <v>45068-5</v>
          </cell>
          <cell r="C330" t="str">
            <v>Jorge Armando Calderon Flores</v>
          </cell>
        </row>
        <row r="331">
          <cell r="B331" t="str">
            <v>79252-7</v>
          </cell>
          <cell r="C331" t="str">
            <v>Nelson Walter Estrada Duarte</v>
          </cell>
        </row>
        <row r="332">
          <cell r="B332" t="str">
            <v>261-5</v>
          </cell>
          <cell r="C332" t="str">
            <v>Galvanisa, S.A. De C.V.</v>
          </cell>
        </row>
        <row r="333">
          <cell r="B333" t="str">
            <v>25872-5</v>
          </cell>
          <cell r="C333" t="str">
            <v>Castella Sagarra, S.A. De C.V.</v>
          </cell>
        </row>
        <row r="334">
          <cell r="B334" t="str">
            <v>156135-6</v>
          </cell>
          <cell r="C334" t="str">
            <v>Josue Neenias Hernandez Penado</v>
          </cell>
        </row>
        <row r="335">
          <cell r="B335" t="str">
            <v>116969-9</v>
          </cell>
          <cell r="C335" t="str">
            <v>Emtu, S.A. De C.V.</v>
          </cell>
        </row>
        <row r="336">
          <cell r="B336" t="str">
            <v>174645-7</v>
          </cell>
          <cell r="C336" t="str">
            <v>Surtielectric Energia, S.A. De C.V.</v>
          </cell>
        </row>
        <row r="337">
          <cell r="B337" t="str">
            <v>36871-7</v>
          </cell>
          <cell r="C337" t="str">
            <v>Nelson Natividad Turcios Umanzor</v>
          </cell>
        </row>
        <row r="338">
          <cell r="B338" t="str">
            <v>65395-0</v>
          </cell>
          <cell r="C338" t="str">
            <v>A.H.D., S.A. De C.V.</v>
          </cell>
        </row>
        <row r="339">
          <cell r="B339" t="str">
            <v>90241-1</v>
          </cell>
          <cell r="C339" t="str">
            <v>DDB El Salvador, S.A. de C.V.</v>
          </cell>
        </row>
        <row r="340">
          <cell r="B340" t="str">
            <v>77034-5</v>
          </cell>
          <cell r="C340" t="str">
            <v>Codigos y Sistemas, S.A. de C.V.</v>
          </cell>
        </row>
        <row r="341">
          <cell r="B341" t="str">
            <v>164047-1</v>
          </cell>
          <cell r="C341" t="str">
            <v>Saul Pocasangre Escobar</v>
          </cell>
        </row>
        <row r="342">
          <cell r="B342" t="str">
            <v>22850-8</v>
          </cell>
          <cell r="C342" t="str">
            <v>Alfredo Rigoberto Menéndez P.</v>
          </cell>
        </row>
        <row r="343">
          <cell r="B343" t="str">
            <v>124829-2</v>
          </cell>
          <cell r="C343" t="str">
            <v>Union Comercial de El Salvador, S.A. de C.V.</v>
          </cell>
        </row>
        <row r="344">
          <cell r="B344" t="str">
            <v>81790-2</v>
          </cell>
          <cell r="C344" t="str">
            <v>Cesar Edgardo Gomez Lara</v>
          </cell>
        </row>
        <row r="345">
          <cell r="B345" t="str">
            <v>86825-6</v>
          </cell>
          <cell r="C345" t="str">
            <v>Geometrica, S.A. De C.V.</v>
          </cell>
        </row>
        <row r="346">
          <cell r="B346" t="str">
            <v>91100-3</v>
          </cell>
          <cell r="C346" t="str">
            <v>Juan F. Zepeda N.</v>
          </cell>
        </row>
        <row r="347">
          <cell r="B347" t="str">
            <v>9524-9</v>
          </cell>
          <cell r="C347" t="str">
            <v>America Publicidad, S.A. De C.V.</v>
          </cell>
        </row>
        <row r="348">
          <cell r="B348" t="str">
            <v>408-1</v>
          </cell>
          <cell r="C348" t="str">
            <v>Alpina S.A. de C.V.</v>
          </cell>
        </row>
        <row r="349">
          <cell r="B349" t="str">
            <v>65370-5</v>
          </cell>
          <cell r="C349" t="str">
            <v>Maxi Negocios, S.A. de C.V.</v>
          </cell>
        </row>
        <row r="350">
          <cell r="B350" t="str">
            <v>88530-4</v>
          </cell>
          <cell r="C350" t="str">
            <v>Santa Victoria Inversiones, S.A. de C.V.</v>
          </cell>
        </row>
        <row r="351">
          <cell r="B351" t="str">
            <v>147373-5</v>
          </cell>
          <cell r="C351" t="str">
            <v>Max de El Salvador, S.A. de C.V.</v>
          </cell>
        </row>
        <row r="352">
          <cell r="B352" t="str">
            <v>154922-0</v>
          </cell>
          <cell r="C352" t="str">
            <v>Rony Edgardo Barrera Cruz</v>
          </cell>
        </row>
        <row r="353">
          <cell r="B353" t="str">
            <v>4202-1</v>
          </cell>
          <cell r="C353" t="str">
            <v>Casa Rivas, S.A. de C.V.</v>
          </cell>
        </row>
        <row r="354">
          <cell r="B354" t="str">
            <v>105960-2</v>
          </cell>
          <cell r="C354" t="str">
            <v>Magaly de Rivera</v>
          </cell>
        </row>
        <row r="355">
          <cell r="B355" t="str">
            <v>7162-5</v>
          </cell>
          <cell r="C355" t="str">
            <v>Inversiones, S.A. de C.V.</v>
          </cell>
        </row>
        <row r="356">
          <cell r="B356" t="str">
            <v>163121-3</v>
          </cell>
          <cell r="C356" t="str">
            <v>Ignacia Rafaela Tejada de Gutierrez</v>
          </cell>
        </row>
        <row r="357">
          <cell r="B357" t="str">
            <v>98020-0</v>
          </cell>
          <cell r="C357" t="str">
            <v>Miguel Alejandro Gallegos Garcia</v>
          </cell>
        </row>
        <row r="358">
          <cell r="B358" t="str">
            <v>119032-7</v>
          </cell>
          <cell r="C358" t="str">
            <v>Aicasa, S.A. de C.V.</v>
          </cell>
        </row>
        <row r="359">
          <cell r="B359" t="str">
            <v>301-8</v>
          </cell>
          <cell r="C359" t="str">
            <v>Almacenes Siman, S.A. de C.V.</v>
          </cell>
        </row>
        <row r="360">
          <cell r="B360" t="str">
            <v>105485-6</v>
          </cell>
          <cell r="C360" t="str">
            <v>T.V. Argueta, S.A. de C.V.</v>
          </cell>
        </row>
        <row r="361">
          <cell r="B361" t="str">
            <v>133040-8</v>
          </cell>
          <cell r="C361" t="str">
            <v>PC Shop, S.A. de C.V.</v>
          </cell>
        </row>
        <row r="362">
          <cell r="B362" t="str">
            <v>22623-8</v>
          </cell>
          <cell r="C362" t="str">
            <v>Colosa de C.V.</v>
          </cell>
        </row>
        <row r="363">
          <cell r="B363" t="str">
            <v>41935-4</v>
          </cell>
          <cell r="C363" t="str">
            <v>Instituto Nacional de los Deportes de El Salvador</v>
          </cell>
        </row>
        <row r="364">
          <cell r="B364" t="str">
            <v>158301-8</v>
          </cell>
          <cell r="C364" t="str">
            <v>Gloria Nohemy Ruiz de Campos</v>
          </cell>
        </row>
        <row r="365">
          <cell r="B365" t="str">
            <v>1609-8</v>
          </cell>
          <cell r="C365" t="str">
            <v>Dr. Carlos A. Duran Salamanca</v>
          </cell>
        </row>
        <row r="366">
          <cell r="B366" t="str">
            <v>140337-5</v>
          </cell>
          <cell r="C366" t="str">
            <v>Kalvin Ivan Sura Guzmán</v>
          </cell>
        </row>
        <row r="367">
          <cell r="B367" t="str">
            <v>130236-5</v>
          </cell>
          <cell r="C367" t="str">
            <v>N.Guillermo Salamanca</v>
          </cell>
        </row>
        <row r="368">
          <cell r="B368" t="str">
            <v>4655-8</v>
          </cell>
          <cell r="C368" t="str">
            <v>Pinten, S.A. de C.V.</v>
          </cell>
        </row>
        <row r="369">
          <cell r="B369" t="str">
            <v>5469-0</v>
          </cell>
          <cell r="C369" t="str">
            <v>Inversiones San Andres, S.A. de C.V.</v>
          </cell>
        </row>
        <row r="370">
          <cell r="B370" t="str">
            <v>52923-0</v>
          </cell>
          <cell r="C370" t="str">
            <v>Ing. Baltazar Cortez Velazquez</v>
          </cell>
        </row>
        <row r="371">
          <cell r="B371" t="str">
            <v>47435-5</v>
          </cell>
          <cell r="C371" t="str">
            <v>Elias Ulloa Aguilar</v>
          </cell>
        </row>
        <row r="372">
          <cell r="B372" t="str">
            <v>156969-6</v>
          </cell>
          <cell r="C372" t="str">
            <v>Hasba, S.A. de C.V.</v>
          </cell>
        </row>
        <row r="373">
          <cell r="B373" t="str">
            <v>117851-5</v>
          </cell>
          <cell r="C373" t="str">
            <v>Exactus de El Salvador, S.A. de C.V.</v>
          </cell>
        </row>
        <row r="374">
          <cell r="B374" t="str">
            <v>172484-3</v>
          </cell>
          <cell r="C374" t="str">
            <v xml:space="preserve">Innovaciones Constructivas en Obras Civiles, S.A. </v>
          </cell>
        </row>
        <row r="375">
          <cell r="B375" t="str">
            <v>7184-6</v>
          </cell>
          <cell r="C375" t="str">
            <v>El Salvador UPS, S.A. de C.V.</v>
          </cell>
        </row>
        <row r="376">
          <cell r="B376" t="str">
            <v>32054-4</v>
          </cell>
          <cell r="C376" t="str">
            <v>Distribuidora Jaguar, S.A. de C.V.</v>
          </cell>
        </row>
        <row r="377">
          <cell r="B377" t="str">
            <v>6192-1</v>
          </cell>
          <cell r="C377" t="str">
            <v>Humro, S.A. de C.V.</v>
          </cell>
        </row>
        <row r="378">
          <cell r="B378" t="str">
            <v>399-9</v>
          </cell>
          <cell r="C378" t="str">
            <v>Arte Comercial, S.A. de C.V.</v>
          </cell>
        </row>
        <row r="379">
          <cell r="B379" t="str">
            <v>114716-7</v>
          </cell>
          <cell r="C379" t="str">
            <v>Hector Ramon Aparicio Batres</v>
          </cell>
        </row>
        <row r="380">
          <cell r="C380" t="str">
            <v>Empresa Electrica de Oriente, S.A. De C.V.</v>
          </cell>
        </row>
        <row r="381">
          <cell r="B381" t="str">
            <v>78970-4</v>
          </cell>
          <cell r="C381" t="str">
            <v>Rugamas Bracamonte, S.A de C.V.</v>
          </cell>
        </row>
        <row r="382">
          <cell r="B382" t="str">
            <v>6935-3</v>
          </cell>
          <cell r="C382" t="str">
            <v>Ciro Ismael Gonzalez Rodriguez</v>
          </cell>
        </row>
        <row r="383">
          <cell r="B383" t="str">
            <v>79959-9</v>
          </cell>
          <cell r="C383" t="str">
            <v>Rolando Ernesto Campos Azucar</v>
          </cell>
        </row>
        <row r="384">
          <cell r="B384" t="str">
            <v>74677-0</v>
          </cell>
          <cell r="C384" t="str">
            <v>Signo Publicidad</v>
          </cell>
        </row>
        <row r="385">
          <cell r="B385" t="str">
            <v>20299-1</v>
          </cell>
          <cell r="C385" t="str">
            <v>Cien Mil Llaves, S.A. de C.V.</v>
          </cell>
        </row>
        <row r="386">
          <cell r="B386" t="str">
            <v>170929-8</v>
          </cell>
          <cell r="C386" t="str">
            <v>Grupo Inmobiliario D´Vida, S.A. C.V.</v>
          </cell>
        </row>
        <row r="387">
          <cell r="B387" t="str">
            <v>125139-2</v>
          </cell>
          <cell r="C387" t="str">
            <v>EBD El Salvador, S.A. de C.V.</v>
          </cell>
        </row>
        <row r="388">
          <cell r="B388" t="str">
            <v>128379-1</v>
          </cell>
          <cell r="C388" t="str">
            <v>Corgava, S.A. de C.V.</v>
          </cell>
        </row>
        <row r="389">
          <cell r="B389" t="str">
            <v>123609-3</v>
          </cell>
          <cell r="C389" t="str">
            <v>Tania Maceda de Perez</v>
          </cell>
        </row>
        <row r="390">
          <cell r="B390" t="str">
            <v>174133-1</v>
          </cell>
          <cell r="C390" t="str">
            <v>Salvador Alberto Murga Ruiz</v>
          </cell>
        </row>
        <row r="391">
          <cell r="B391" t="str">
            <v>5813-0</v>
          </cell>
          <cell r="C391" t="str">
            <v>Latom, S.A. de C.V.</v>
          </cell>
        </row>
        <row r="392">
          <cell r="B392" t="str">
            <v>173978-8</v>
          </cell>
          <cell r="C392" t="str">
            <v>Tres Generaciones</v>
          </cell>
        </row>
        <row r="393">
          <cell r="B393" t="str">
            <v>889-3</v>
          </cell>
          <cell r="C393" t="str">
            <v>Cleaning Services, S.A. de C.V.</v>
          </cell>
        </row>
        <row r="394">
          <cell r="B394" t="str">
            <v>173834-9</v>
          </cell>
          <cell r="C394" t="str">
            <v>Impacto Estrategico, S.A. de C.V.</v>
          </cell>
        </row>
        <row r="395">
          <cell r="B395" t="str">
            <v>82833-5</v>
          </cell>
          <cell r="C395" t="str">
            <v>Hector Antonio Torres Barrientos</v>
          </cell>
        </row>
        <row r="396">
          <cell r="B396" t="str">
            <v>103280-1</v>
          </cell>
          <cell r="C396" t="str">
            <v>Petrodi, S.A de C.V</v>
          </cell>
        </row>
        <row r="397">
          <cell r="B397" t="str">
            <v>4198-0</v>
          </cell>
          <cell r="C397" t="str">
            <v>Inversiones Saturno, S.A. de C.V.</v>
          </cell>
        </row>
        <row r="398">
          <cell r="B398" t="str">
            <v>606-8</v>
          </cell>
          <cell r="C398" t="str">
            <v>Agencia Continental de Viajes</v>
          </cell>
        </row>
        <row r="399">
          <cell r="B399" t="str">
            <v>165682-8</v>
          </cell>
          <cell r="C399" t="str">
            <v>Color Vision, S.A. de C.V.</v>
          </cell>
        </row>
        <row r="400">
          <cell r="B400" t="str">
            <v>9174-0</v>
          </cell>
          <cell r="C400" t="str">
            <v>Arrinsa Leasing, S.A. de C.V.</v>
          </cell>
        </row>
        <row r="401">
          <cell r="B401" t="str">
            <v>5083-0</v>
          </cell>
          <cell r="C401" t="str">
            <v>Lourdes Maria Portillo de Gutierrez</v>
          </cell>
        </row>
        <row r="402">
          <cell r="B402" t="str">
            <v>9067-0</v>
          </cell>
          <cell r="C402" t="str">
            <v>Turisticas de Oriente, S.A. de C.V.</v>
          </cell>
        </row>
        <row r="403">
          <cell r="B403" t="str">
            <v>170649-6</v>
          </cell>
          <cell r="C403" t="str">
            <v>Inversiones Arroyo, S.A. de C.V.</v>
          </cell>
        </row>
        <row r="404">
          <cell r="B404" t="str">
            <v>72412-2</v>
          </cell>
          <cell r="C404" t="str">
            <v>Abmi, S.A de C.V.</v>
          </cell>
        </row>
        <row r="405">
          <cell r="B405" t="str">
            <v>171674-3</v>
          </cell>
          <cell r="C405" t="str">
            <v>Electricidad Transnacional, S.A. de C.V.</v>
          </cell>
        </row>
        <row r="406">
          <cell r="B406" t="str">
            <v>163-5</v>
          </cell>
          <cell r="C406" t="str">
            <v>Cek de Centroamerica ( El Salvador), S.A.</v>
          </cell>
        </row>
        <row r="407">
          <cell r="B407" t="str">
            <v>386-7</v>
          </cell>
          <cell r="C407" t="str">
            <v>Papelera San Rey, S.A. de C.V.</v>
          </cell>
        </row>
        <row r="408">
          <cell r="B408" t="str">
            <v>360-3</v>
          </cell>
          <cell r="C408" t="str">
            <v>Almacenes Pacifico</v>
          </cell>
        </row>
        <row r="409">
          <cell r="B409" t="str">
            <v>149371-0</v>
          </cell>
          <cell r="C409" t="str">
            <v>Auto Gas, S.A. de C.V.</v>
          </cell>
        </row>
        <row r="410">
          <cell r="B410" t="str">
            <v>47391-0</v>
          </cell>
          <cell r="C410" t="str">
            <v>Distribuidora Jar, S.A. de C.V.</v>
          </cell>
        </row>
        <row r="411">
          <cell r="B411" t="str">
            <v>3-5</v>
          </cell>
          <cell r="C411" t="str">
            <v>Raf S.A. de C.V.</v>
          </cell>
        </row>
        <row r="412">
          <cell r="B412" t="str">
            <v>24441-4</v>
          </cell>
          <cell r="C412" t="str">
            <v>Emilia, S.A. de C.V.</v>
          </cell>
        </row>
        <row r="413">
          <cell r="B413" t="str">
            <v>175165-6</v>
          </cell>
          <cell r="C413" t="str">
            <v>Palma Gutierrez, S.A. de C.V.</v>
          </cell>
        </row>
        <row r="414">
          <cell r="B414" t="str">
            <v>32754-9</v>
          </cell>
          <cell r="C414" t="str">
            <v>R.G. Nieto, S.A. de C.V.</v>
          </cell>
        </row>
        <row r="415">
          <cell r="B415" t="str">
            <v>88763-3</v>
          </cell>
          <cell r="C415" t="str">
            <v>Centro Nacional de Registros</v>
          </cell>
        </row>
        <row r="416">
          <cell r="B416" t="str">
            <v>23252-1</v>
          </cell>
          <cell r="C416" t="str">
            <v>DataPrint de El Salvador</v>
          </cell>
        </row>
        <row r="417">
          <cell r="B417" t="str">
            <v>113821-4</v>
          </cell>
          <cell r="C417" t="str">
            <v>Auto Leasing, S.A. de C.V.</v>
          </cell>
        </row>
        <row r="418">
          <cell r="B418" t="str">
            <v>5438-0</v>
          </cell>
          <cell r="C418" t="str">
            <v>Torogoz, S.A. de C.V.</v>
          </cell>
        </row>
        <row r="419">
          <cell r="B419" t="str">
            <v>8742-4</v>
          </cell>
          <cell r="C419" t="str">
            <v>José Gil Majano</v>
          </cell>
        </row>
        <row r="420">
          <cell r="B420" t="str">
            <v>111113-2</v>
          </cell>
          <cell r="C420" t="str">
            <v>Publicidad Innovadora, S.A.</v>
          </cell>
        </row>
        <row r="421">
          <cell r="B421" t="str">
            <v>163250-2</v>
          </cell>
          <cell r="C421" t="str">
            <v>Pazal, S.A. de C.V.</v>
          </cell>
        </row>
        <row r="422">
          <cell r="B422" t="str">
            <v>166776-2</v>
          </cell>
          <cell r="C422" t="str">
            <v>Publi- 3D, S.A. de C.V.</v>
          </cell>
        </row>
        <row r="423">
          <cell r="B423" t="str">
            <v>170885-0</v>
          </cell>
          <cell r="C423" t="str">
            <v>Inversiones los Cerezos, S.A. de C.V.</v>
          </cell>
        </row>
        <row r="424">
          <cell r="B424" t="str">
            <v>76572-4</v>
          </cell>
          <cell r="C424" t="str">
            <v>Jorge Alberto Velasquez Laguardia</v>
          </cell>
        </row>
        <row r="425">
          <cell r="B425" t="str">
            <v>38317-1</v>
          </cell>
          <cell r="C425" t="str">
            <v>Heriberto de Jesus Rivera M.</v>
          </cell>
        </row>
        <row r="426">
          <cell r="B426" t="str">
            <v>168732-5</v>
          </cell>
          <cell r="C426" t="str">
            <v>Localiza</v>
          </cell>
        </row>
        <row r="427">
          <cell r="B427" t="str">
            <v>440-5</v>
          </cell>
          <cell r="C427" t="str">
            <v>Distribucion y Venta, S.A. de C.V.</v>
          </cell>
        </row>
        <row r="428">
          <cell r="B428" t="str">
            <v>111508-1</v>
          </cell>
          <cell r="C428" t="str">
            <v>Pricesmart eL Salvador, S.A. de C.V.</v>
          </cell>
        </row>
        <row r="429">
          <cell r="B429" t="str">
            <v>170400-6</v>
          </cell>
          <cell r="C429" t="str">
            <v>PC Station</v>
          </cell>
        </row>
        <row r="430">
          <cell r="B430" t="str">
            <v>79016-8</v>
          </cell>
          <cell r="C430" t="str">
            <v>Crista Floor, S.A. de C.V.</v>
          </cell>
        </row>
        <row r="431">
          <cell r="B431" t="str">
            <v>41688-6</v>
          </cell>
          <cell r="C431" t="str">
            <v>Jose Antonio Aguiluz Rodas</v>
          </cell>
        </row>
        <row r="432">
          <cell r="B432" t="str">
            <v>169927-8</v>
          </cell>
          <cell r="C432" t="str">
            <v>Negocios Editoriales, S.A. de C.V.</v>
          </cell>
        </row>
        <row r="433">
          <cell r="B433" t="str">
            <v>105990-4</v>
          </cell>
          <cell r="C433" t="str">
            <v>Urbman, S.A. De C.V.</v>
          </cell>
        </row>
        <row r="434">
          <cell r="B434" t="str">
            <v>176882-0</v>
          </cell>
          <cell r="C434" t="str">
            <v>Corpac, S.A. de C.V.</v>
          </cell>
        </row>
        <row r="435">
          <cell r="B435" t="str">
            <v>128903-9</v>
          </cell>
          <cell r="C435" t="str">
            <v>Jose Francisco Campos</v>
          </cell>
        </row>
        <row r="436">
          <cell r="B436" t="str">
            <v>131190-1</v>
          </cell>
          <cell r="C436" t="str">
            <v>G-premper,S.A. de C.V.</v>
          </cell>
        </row>
        <row r="437">
          <cell r="B437" t="str">
            <v>63114-0</v>
          </cell>
          <cell r="C437" t="str">
            <v>Sucesión Dr. Orlando de Sola</v>
          </cell>
        </row>
        <row r="438">
          <cell r="B438" t="str">
            <v>175969-9</v>
          </cell>
          <cell r="C438" t="str">
            <v>Rodrigo Antonio Argueta E.</v>
          </cell>
        </row>
        <row r="439">
          <cell r="B439" t="str">
            <v>82514-0</v>
          </cell>
          <cell r="C439" t="str">
            <v>Soledad del Carmen Torres de Gonzalez</v>
          </cell>
        </row>
        <row r="440">
          <cell r="B440" t="str">
            <v>175259-0</v>
          </cell>
          <cell r="C440" t="str">
            <v>Copy, S.A. de C.V.</v>
          </cell>
        </row>
        <row r="441">
          <cell r="B441" t="str">
            <v>159705-1</v>
          </cell>
          <cell r="C441" t="str">
            <v>Raul Antonio Henriquez Melgar</v>
          </cell>
        </row>
        <row r="442">
          <cell r="B442" t="str">
            <v>94808-0</v>
          </cell>
          <cell r="C442" t="str">
            <v>Arq. Miguel E. Zablah Hasbun</v>
          </cell>
        </row>
        <row r="443">
          <cell r="B443" t="str">
            <v>122897-8</v>
          </cell>
          <cell r="C443" t="str">
            <v>Guillermo Ibsen Chávez Luna</v>
          </cell>
        </row>
        <row r="444">
          <cell r="B444" t="str">
            <v>150203-7</v>
          </cell>
          <cell r="C444" t="str">
            <v>Gladys Haydee Amaya de Fuentes</v>
          </cell>
        </row>
        <row r="445">
          <cell r="B445" t="str">
            <v>112491-9</v>
          </cell>
          <cell r="C445" t="str">
            <v>José Adrian Doñan Valle</v>
          </cell>
        </row>
        <row r="446">
          <cell r="B446" t="str">
            <v>81903-4</v>
          </cell>
          <cell r="C446" t="str">
            <v>Evelyn Roberina Castro de Alas</v>
          </cell>
        </row>
        <row r="447">
          <cell r="B447" t="str">
            <v>111712-2</v>
          </cell>
          <cell r="C447" t="str">
            <v>Mario Enrique Vargas Alvarado</v>
          </cell>
        </row>
        <row r="448">
          <cell r="B448" t="str">
            <v>150883-0</v>
          </cell>
          <cell r="C448" t="str">
            <v>José Carlos Villegas Moreira</v>
          </cell>
        </row>
        <row r="449">
          <cell r="B449" t="str">
            <v>96372-0</v>
          </cell>
          <cell r="C449" t="str">
            <v>Edward Leonidas Gutierrez Portillo</v>
          </cell>
        </row>
        <row r="450">
          <cell r="B450" t="str">
            <v>184-8</v>
          </cell>
          <cell r="C450" t="str">
            <v>Apex Publicidad, S.A. de C.V.</v>
          </cell>
        </row>
        <row r="451">
          <cell r="B451" t="str">
            <v>130335-7</v>
          </cell>
          <cell r="C451" t="str">
            <v>Omnimark de El Salvador, S.A. de C.V.</v>
          </cell>
        </row>
        <row r="452">
          <cell r="B452" t="str">
            <v>146607-3</v>
          </cell>
          <cell r="C452" t="str">
            <v>Repuestos Genesis, S.A. de C.V.</v>
          </cell>
        </row>
        <row r="453">
          <cell r="B453" t="str">
            <v>20898-1</v>
          </cell>
          <cell r="C453" t="str">
            <v>Impresos Diversos, S.A. de C.V.</v>
          </cell>
        </row>
        <row r="454">
          <cell r="B454" t="str">
            <v>313-1</v>
          </cell>
          <cell r="C454" t="str">
            <v>Lemusimún Publicidad, S.A. de C.V.</v>
          </cell>
        </row>
        <row r="455">
          <cell r="B455" t="str">
            <v>41634-7</v>
          </cell>
          <cell r="C455" t="str">
            <v>J.A. Juarez</v>
          </cell>
        </row>
        <row r="456">
          <cell r="B456" t="str">
            <v>108386-4</v>
          </cell>
          <cell r="C456" t="str">
            <v>Club Rent a Car</v>
          </cell>
        </row>
        <row r="457">
          <cell r="B457" t="str">
            <v>9298-3</v>
          </cell>
          <cell r="C457" t="str">
            <v>Maxima Publicidad, S.A. de C.V.</v>
          </cell>
        </row>
        <row r="458">
          <cell r="B458" t="str">
            <v>87425-6</v>
          </cell>
          <cell r="C458" t="str">
            <v>Bienes y Capital, S.A. de C.V.</v>
          </cell>
        </row>
        <row r="459">
          <cell r="B459" t="str">
            <v>142644-1</v>
          </cell>
          <cell r="C459" t="str">
            <v>Carlos Alberto Asturias Martinez</v>
          </cell>
        </row>
        <row r="460">
          <cell r="B460" t="str">
            <v>99-0</v>
          </cell>
          <cell r="C460" t="str">
            <v>Hotelera Salvadoreña, S.A. de C.V.</v>
          </cell>
        </row>
        <row r="461">
          <cell r="B461" t="str">
            <v>156324-9</v>
          </cell>
          <cell r="C461" t="str">
            <v>Maria Elsa Pleitez Aquino</v>
          </cell>
        </row>
        <row r="462">
          <cell r="B462" t="str">
            <v>129721-1</v>
          </cell>
          <cell r="C462" t="str">
            <v>Rowin, S.A. de C.V.</v>
          </cell>
        </row>
        <row r="463">
          <cell r="B463" t="str">
            <v>4267-6</v>
          </cell>
          <cell r="C463" t="str">
            <v>J.M.Creativos, S.A. de C.V.</v>
          </cell>
        </row>
        <row r="464">
          <cell r="B464" t="str">
            <v>8364-0</v>
          </cell>
          <cell r="C464" t="str">
            <v>Publi Crea 2000, S.A. de C.V.</v>
          </cell>
        </row>
        <row r="465">
          <cell r="B465" t="str">
            <v>102070-6</v>
          </cell>
          <cell r="C465" t="str">
            <v>Benjamín Alfredo Abarca Castellón</v>
          </cell>
        </row>
        <row r="466">
          <cell r="B466" t="str">
            <v>162016-4</v>
          </cell>
          <cell r="C466" t="str">
            <v>Imprimelo, S.A. de C.V.</v>
          </cell>
        </row>
        <row r="467">
          <cell r="B467" t="str">
            <v>108024-5</v>
          </cell>
          <cell r="C467" t="str">
            <v>Best Servicios de Seguridad, S.A. de C.V.</v>
          </cell>
        </row>
        <row r="468">
          <cell r="B468" t="str">
            <v>5356-2</v>
          </cell>
          <cell r="C468" t="str">
            <v>Sinagri, S.A. de C.V.</v>
          </cell>
        </row>
        <row r="469">
          <cell r="B469" t="str">
            <v>171246-2</v>
          </cell>
          <cell r="C469" t="str">
            <v>Efren Adalberto Rosales Perez</v>
          </cell>
        </row>
        <row r="470">
          <cell r="B470" t="str">
            <v>168668-1</v>
          </cell>
          <cell r="C470" t="str">
            <v>Incorsal, S.A. de C.V.</v>
          </cell>
        </row>
        <row r="471">
          <cell r="B471" t="str">
            <v>503-7</v>
          </cell>
          <cell r="C471" t="str">
            <v>DHL Expresss ( El Salvador ), S.A. de C.V.</v>
          </cell>
        </row>
        <row r="472">
          <cell r="B472" t="str">
            <v>415-4</v>
          </cell>
          <cell r="C472" t="str">
            <v>Ferrocentro, S.A. de C.V.</v>
          </cell>
        </row>
        <row r="473">
          <cell r="B473" t="str">
            <v>94929-9</v>
          </cell>
          <cell r="C473" t="str">
            <v>José Gerardo Flores Escobar</v>
          </cell>
        </row>
        <row r="474">
          <cell r="B474" t="str">
            <v>61223-5</v>
          </cell>
          <cell r="C474" t="str">
            <v>C.D. Luis Angel Firpo</v>
          </cell>
        </row>
        <row r="475">
          <cell r="B475" t="str">
            <v>9682-2</v>
          </cell>
          <cell r="C475" t="str">
            <v>Francisco Fredy Perlera Tejada</v>
          </cell>
        </row>
        <row r="476">
          <cell r="B476" t="str">
            <v>147253-7</v>
          </cell>
          <cell r="C476" t="str">
            <v>Productos y Servicios Industriales, S.A. de C.V.</v>
          </cell>
        </row>
        <row r="477">
          <cell r="B477" t="str">
            <v>124722-5</v>
          </cell>
          <cell r="C477" t="str">
            <v>Arq.Dario Alberto González Mata</v>
          </cell>
        </row>
        <row r="478">
          <cell r="B478" t="str">
            <v>65581-3</v>
          </cell>
          <cell r="C478" t="str">
            <v>Roberto Hernán Avelar Rivera</v>
          </cell>
        </row>
        <row r="479">
          <cell r="B479" t="str">
            <v>155489-3</v>
          </cell>
          <cell r="C479" t="str">
            <v>Garantías y Servicios SGR, S.A. de C.V.</v>
          </cell>
        </row>
        <row r="480">
          <cell r="B480" t="str">
            <v>173850-4</v>
          </cell>
          <cell r="C480" t="str">
            <v>Grupo Eme, S.A. de C.V.</v>
          </cell>
        </row>
        <row r="481">
          <cell r="B481" t="str">
            <v>30669-0</v>
          </cell>
          <cell r="C481" t="str">
            <v>José Ricardo Gallardo Mata</v>
          </cell>
        </row>
        <row r="482">
          <cell r="B482" t="str">
            <v>165667-0</v>
          </cell>
          <cell r="C482" t="str">
            <v>Proyectos Deportivos El Salvador, S.A. de C.V.</v>
          </cell>
        </row>
        <row r="483">
          <cell r="B483" t="str">
            <v>176994-6</v>
          </cell>
          <cell r="C483" t="str">
            <v>Komunicare, S.A. de C.V.</v>
          </cell>
        </row>
        <row r="484">
          <cell r="B484" t="str">
            <v>10018-8</v>
          </cell>
          <cell r="C484" t="str">
            <v>Sensaciones, S.A. de C.V.</v>
          </cell>
        </row>
        <row r="485">
          <cell r="B485" t="str">
            <v>32997-5</v>
          </cell>
          <cell r="C485" t="str">
            <v>Estudios Doble V, S.A. de C.V.</v>
          </cell>
        </row>
        <row r="486">
          <cell r="B486" t="str">
            <v>136355-0</v>
          </cell>
          <cell r="C486" t="str">
            <v>Manuel de Jesus Polanco Merino</v>
          </cell>
        </row>
        <row r="487">
          <cell r="B487" t="str">
            <v>21843-0</v>
          </cell>
          <cell r="C487" t="str">
            <v>Un Quinto, S.A. de C.V.</v>
          </cell>
        </row>
        <row r="488">
          <cell r="B488" t="str">
            <v>79240-3</v>
          </cell>
          <cell r="C488" t="str">
            <v>Ing. Guillermo Henriquez Nuñez</v>
          </cell>
        </row>
        <row r="489">
          <cell r="B489" t="str">
            <v>117217-8</v>
          </cell>
          <cell r="C489" t="str">
            <v>Scotia Facto-Leasing, S.A. de C.V.</v>
          </cell>
        </row>
        <row r="490">
          <cell r="B490" t="str">
            <v>179328-8</v>
          </cell>
          <cell r="C490" t="str">
            <v>José Eduardo Rodriguez Cruz</v>
          </cell>
        </row>
        <row r="491">
          <cell r="B491" t="str">
            <v>169041-7</v>
          </cell>
          <cell r="C491" t="str">
            <v>Summa Media Group, S.A. de C.V.</v>
          </cell>
        </row>
        <row r="492">
          <cell r="B492" t="str">
            <v>6848-9</v>
          </cell>
          <cell r="C492" t="str">
            <v xml:space="preserve">Funes &amp; Asociados Publicidad, S.A. de C.V. </v>
          </cell>
        </row>
        <row r="493">
          <cell r="B493" t="str">
            <v>170925-5</v>
          </cell>
          <cell r="C493" t="str">
            <v>Aracely Gonzalez</v>
          </cell>
        </row>
        <row r="494">
          <cell r="B494" t="str">
            <v>161107-2</v>
          </cell>
          <cell r="C494" t="str">
            <v>Corporacion de Tiendas Internacionales, S.A. de C.V.</v>
          </cell>
        </row>
        <row r="495">
          <cell r="B495" t="str">
            <v>71737-1</v>
          </cell>
          <cell r="C495" t="str">
            <v>Felix Arnulfo Castillo Trigueros</v>
          </cell>
        </row>
        <row r="496">
          <cell r="B496" t="str">
            <v>21-3</v>
          </cell>
          <cell r="C496" t="str">
            <v>J.Walter Thompson, S.A. de C.V.</v>
          </cell>
        </row>
        <row r="497">
          <cell r="B497" t="str">
            <v>149792-7</v>
          </cell>
          <cell r="C497" t="str">
            <v>Tai Yang, S.A. de C.V.</v>
          </cell>
        </row>
        <row r="498">
          <cell r="B498" t="str">
            <v>135622-8</v>
          </cell>
          <cell r="C498" t="str">
            <v>Morena G. Alfaro Miron</v>
          </cell>
        </row>
        <row r="499">
          <cell r="B499" t="str">
            <v>1163-0</v>
          </cell>
          <cell r="C499" t="str">
            <v>El Mundo Elegante, S.A. de C.V.</v>
          </cell>
        </row>
        <row r="500">
          <cell r="B500" t="str">
            <v>173672-9</v>
          </cell>
          <cell r="C500" t="str">
            <v>Cosechas, S.A. de C.V.</v>
          </cell>
        </row>
        <row r="501">
          <cell r="B501" t="str">
            <v>122497-8</v>
          </cell>
          <cell r="C501" t="str">
            <v>Ricardo Antonio Ramos</v>
          </cell>
        </row>
        <row r="502">
          <cell r="B502" t="str">
            <v>71910-2</v>
          </cell>
          <cell r="C502" t="str">
            <v>Gasolinera Texaco</v>
          </cell>
        </row>
        <row r="503">
          <cell r="B503" t="str">
            <v>114896-0</v>
          </cell>
          <cell r="C503" t="str">
            <v>Receptor, S.A. de C.V.</v>
          </cell>
        </row>
        <row r="504">
          <cell r="B504" t="str">
            <v>178730-0</v>
          </cell>
          <cell r="C504" t="str">
            <v>Visor, S.A. de C.V.</v>
          </cell>
        </row>
        <row r="505">
          <cell r="B505" t="str">
            <v>271-2</v>
          </cell>
          <cell r="C505" t="str">
            <v>Distribuciones Diversas, S.A. de C.V.</v>
          </cell>
        </row>
        <row r="506">
          <cell r="B506" t="str">
            <v>163981-8</v>
          </cell>
          <cell r="C506" t="str">
            <v>Crearte, S.A. de C.V.</v>
          </cell>
        </row>
        <row r="507">
          <cell r="B507" t="str">
            <v>149498-6</v>
          </cell>
          <cell r="C507" t="str">
            <v>Israel Rivera Rivas</v>
          </cell>
        </row>
        <row r="508">
          <cell r="B508" t="str">
            <v>90561-5</v>
          </cell>
          <cell r="C508" t="str">
            <v>Grupo Eje, S.A. de C.V.</v>
          </cell>
        </row>
        <row r="509">
          <cell r="B509" t="str">
            <v>-</v>
          </cell>
          <cell r="C509" t="str">
            <v>Anulado</v>
          </cell>
        </row>
        <row r="510">
          <cell r="B510" t="str">
            <v>151111-0</v>
          </cell>
          <cell r="C510" t="str">
            <v>Myra Judith Paz Funes</v>
          </cell>
        </row>
        <row r="511">
          <cell r="B511" t="str">
            <v>103126-0</v>
          </cell>
          <cell r="C511" t="str">
            <v>Adriana Alexandra Garcia Rossi de Wahn</v>
          </cell>
        </row>
        <row r="512">
          <cell r="B512" t="str">
            <v>181367-0</v>
          </cell>
          <cell r="C512" t="str">
            <v>Impresos Independientes, S.A. de C.V.</v>
          </cell>
        </row>
        <row r="513">
          <cell r="B513" t="str">
            <v>146527-1</v>
          </cell>
          <cell r="C513" t="str">
            <v>Distribuidora Bigit, S.A. de C.V.</v>
          </cell>
        </row>
        <row r="514">
          <cell r="B514" t="str">
            <v>172796-9</v>
          </cell>
          <cell r="C514" t="str">
            <v>Salvador Francisco Viale Sibrian</v>
          </cell>
        </row>
        <row r="515">
          <cell r="B515" t="str">
            <v>183493-7</v>
          </cell>
          <cell r="C515" t="str">
            <v>Sistemas Outsorcing, S.A. de C.V.</v>
          </cell>
        </row>
        <row r="516">
          <cell r="B516" t="str">
            <v>183203-5</v>
          </cell>
          <cell r="C516" t="str">
            <v>OD El Salvador Limitada de C.V.</v>
          </cell>
        </row>
        <row r="517">
          <cell r="B517" t="str">
            <v>160063-3</v>
          </cell>
          <cell r="C517" t="str">
            <v>XIBALBA, S.A. DE C.V.</v>
          </cell>
        </row>
        <row r="518">
          <cell r="B518" t="str">
            <v>9598-2</v>
          </cell>
          <cell r="C518" t="str">
            <v>ALGIER´S IMPRESORES, S.A. DE C.V.</v>
          </cell>
        </row>
        <row r="519">
          <cell r="B519" t="str">
            <v>6779-2</v>
          </cell>
          <cell r="C519" t="str">
            <v>Silvia Regina Escobar Pineda</v>
          </cell>
        </row>
        <row r="520">
          <cell r="B520" t="str">
            <v>8128-0</v>
          </cell>
          <cell r="C520" t="str">
            <v>AXXEL, S.A. DE C.V.</v>
          </cell>
        </row>
        <row r="521">
          <cell r="B521" t="str">
            <v>142618-7</v>
          </cell>
          <cell r="C521" t="str">
            <v>Teokal, S.A. de C.V.</v>
          </cell>
        </row>
        <row r="522">
          <cell r="B522" t="str">
            <v>177655-9</v>
          </cell>
          <cell r="C522" t="str">
            <v>MDV, S.A. de C.V.</v>
          </cell>
        </row>
        <row r="523">
          <cell r="B523" t="str">
            <v>178106-2</v>
          </cell>
          <cell r="C523" t="str">
            <v>Mirian Graciela Cardoza</v>
          </cell>
        </row>
        <row r="524">
          <cell r="B524" t="str">
            <v>2943-2</v>
          </cell>
          <cell r="C524" t="str">
            <v>Ricardo Alonso Alvarenga Lara</v>
          </cell>
        </row>
        <row r="525">
          <cell r="B525" t="str">
            <v>107625-6</v>
          </cell>
          <cell r="C525" t="str">
            <v>Urbano Express</v>
          </cell>
        </row>
        <row r="526">
          <cell r="B526" t="str">
            <v>47720-6</v>
          </cell>
          <cell r="C526" t="str">
            <v>Rafael Antonio Aguilar Linares</v>
          </cell>
        </row>
        <row r="527">
          <cell r="B527" t="str">
            <v>64088-3</v>
          </cell>
          <cell r="C527" t="str">
            <v>Silverio Antonio Perez Ibarra</v>
          </cell>
        </row>
        <row r="528">
          <cell r="B528" t="str">
            <v>152184-0</v>
          </cell>
          <cell r="C528" t="str">
            <v>Joy, S.A. de C.V.</v>
          </cell>
        </row>
        <row r="529">
          <cell r="B529" t="str">
            <v>165095-1</v>
          </cell>
          <cell r="C529" t="str">
            <v>Ever Nehemias Ascencio Campos</v>
          </cell>
        </row>
        <row r="530">
          <cell r="B530" t="str">
            <v>93613-8</v>
          </cell>
          <cell r="C530" t="str">
            <v>Jorge Antonio Contreras A.</v>
          </cell>
        </row>
        <row r="531">
          <cell r="B531" t="str">
            <v>146133-8</v>
          </cell>
          <cell r="C531" t="str">
            <v>Ayala Quintanilla, S.A. de C.V.</v>
          </cell>
        </row>
        <row r="532">
          <cell r="B532" t="str">
            <v>1666-7</v>
          </cell>
          <cell r="C532" t="str">
            <v xml:space="preserve">Inversiones Orion, S.A. de C.V. </v>
          </cell>
        </row>
        <row r="533">
          <cell r="B533" t="str">
            <v>97976-7</v>
          </cell>
          <cell r="C533" t="str">
            <v>Salvador Humberto Cardoza Portillo</v>
          </cell>
        </row>
        <row r="534">
          <cell r="B534" t="str">
            <v>5810-6</v>
          </cell>
          <cell r="C534" t="str">
            <v>La Central de Seguros y Fianzas, S.A.</v>
          </cell>
        </row>
        <row r="535">
          <cell r="B535" t="str">
            <v>177525-1</v>
          </cell>
          <cell r="C535" t="str">
            <v>Elisa Romero de Alas</v>
          </cell>
        </row>
        <row r="536">
          <cell r="B536" t="str">
            <v>150457-5</v>
          </cell>
          <cell r="C536" t="str">
            <v>Real Express, S.A. de C.V.</v>
          </cell>
        </row>
        <row r="537">
          <cell r="B537" t="str">
            <v>491-0</v>
          </cell>
          <cell r="C537" t="str">
            <v>ROXY, S.A. de C.V.</v>
          </cell>
        </row>
        <row r="538">
          <cell r="B538" t="str">
            <v>174931-5</v>
          </cell>
          <cell r="C538" t="str">
            <v>Inversiones Tres Puntos, S.A. de C.V.</v>
          </cell>
        </row>
        <row r="539">
          <cell r="B539" t="str">
            <v>111848-0</v>
          </cell>
          <cell r="C539" t="str">
            <v>Abraham Fernando Miguel Mitri</v>
          </cell>
        </row>
        <row r="540">
          <cell r="B540" t="str">
            <v>216-0</v>
          </cell>
          <cell r="C540" t="str">
            <v>PENTAGONO, S.A. DE C.V.</v>
          </cell>
        </row>
        <row r="541">
          <cell r="B541" t="str">
            <v>48490-3</v>
          </cell>
          <cell r="C541" t="str">
            <v>ASIA</v>
          </cell>
        </row>
        <row r="542">
          <cell r="B542" t="str">
            <v>30748-3</v>
          </cell>
          <cell r="C542" t="str">
            <v>María Isabel Mancía Vides</v>
          </cell>
        </row>
        <row r="543">
          <cell r="B543" t="str">
            <v>173941-3</v>
          </cell>
          <cell r="C543" t="str">
            <v>Nolck Fischeramerica, S.A. de C.V.</v>
          </cell>
        </row>
        <row r="544">
          <cell r="B544" t="str">
            <v>177287-2</v>
          </cell>
          <cell r="C544" t="str">
            <v>Perfect Staffing Models, S.A. de C.V.</v>
          </cell>
        </row>
        <row r="545">
          <cell r="B545" t="str">
            <v>88770-6</v>
          </cell>
          <cell r="C545" t="str">
            <v>Erick Ernesto Cornejo Moran</v>
          </cell>
        </row>
        <row r="546">
          <cell r="B546" t="str">
            <v>168981-2</v>
          </cell>
          <cell r="C546" t="str">
            <v>Mailroom Express, S.A. de C.V.</v>
          </cell>
        </row>
        <row r="547">
          <cell r="B547" t="str">
            <v>5179-9</v>
          </cell>
          <cell r="C547" t="str">
            <v>La Piramide, S.A. de C.V.</v>
          </cell>
        </row>
        <row r="548">
          <cell r="B548" t="str">
            <v>40669-4</v>
          </cell>
          <cell r="C548" t="str">
            <v>Oscar Edgardo Reyes</v>
          </cell>
        </row>
        <row r="549">
          <cell r="B549" t="str">
            <v>174217-6</v>
          </cell>
          <cell r="C549" t="str">
            <v>Corporacion Cascadia, S.A. de C.V.</v>
          </cell>
        </row>
        <row r="550">
          <cell r="B550" t="str">
            <v>10120-6</v>
          </cell>
          <cell r="C550" t="str">
            <v>Diesel de El Salvador, S.A. de C.V.</v>
          </cell>
        </row>
        <row r="551">
          <cell r="B551" t="str">
            <v>132182-0</v>
          </cell>
          <cell r="C551" t="str">
            <v>Manuel F. Telles Suvillaga</v>
          </cell>
        </row>
        <row r="552">
          <cell r="B552" t="str">
            <v>183075-5</v>
          </cell>
          <cell r="C552" t="str">
            <v>Tecnolosis, S.A. de C.V.</v>
          </cell>
        </row>
        <row r="553">
          <cell r="B553" t="str">
            <v>181681-0</v>
          </cell>
          <cell r="C553" t="str">
            <v>Corporacion Juarez, S.A. de C.V.</v>
          </cell>
        </row>
        <row r="554">
          <cell r="B554" t="str">
            <v>165429-0</v>
          </cell>
          <cell r="C554" t="str">
            <v>Ricardo A. Moran</v>
          </cell>
        </row>
        <row r="555">
          <cell r="B555" t="str">
            <v>123102-6</v>
          </cell>
          <cell r="C555" t="str">
            <v>Carlos Alberto Escobar</v>
          </cell>
        </row>
        <row r="556">
          <cell r="B556" t="str">
            <v>134969-0</v>
          </cell>
          <cell r="C556" t="str">
            <v>Luis Armando Novoa Vaquerano</v>
          </cell>
        </row>
        <row r="557">
          <cell r="B557" t="str">
            <v>89345-5</v>
          </cell>
          <cell r="C557" t="str">
            <v>Paragon, S.A. de C.V.</v>
          </cell>
        </row>
        <row r="558">
          <cell r="B558" t="str">
            <v>109280-4</v>
          </cell>
          <cell r="C558" t="str">
            <v>Intelector</v>
          </cell>
        </row>
        <row r="559">
          <cell r="B559" t="str">
            <v>76503-1</v>
          </cell>
          <cell r="C559" t="str">
            <v>Banco de America Central</v>
          </cell>
        </row>
        <row r="560">
          <cell r="B560" t="str">
            <v>2301-9</v>
          </cell>
          <cell r="C560" t="str">
            <v>Muyshondt Avila, S.A. de C.V.</v>
          </cell>
        </row>
        <row r="561">
          <cell r="B561" t="str">
            <v>102590-2</v>
          </cell>
          <cell r="C561" t="str">
            <v>Luis Alfredo Ventura Elvir</v>
          </cell>
        </row>
        <row r="562">
          <cell r="B562" t="str">
            <v>5069-5</v>
          </cell>
          <cell r="C562" t="str">
            <v>Mario Antonio Osorto Vides</v>
          </cell>
        </row>
        <row r="563">
          <cell r="B563" t="str">
            <v>174102-6</v>
          </cell>
          <cell r="C563" t="str">
            <v xml:space="preserve">Active Systems, S.A. de C.V. </v>
          </cell>
        </row>
        <row r="564">
          <cell r="B564" t="str">
            <v>83024-0</v>
          </cell>
          <cell r="C564" t="str">
            <v>Julio Alberto Torres Ayala</v>
          </cell>
        </row>
        <row r="565">
          <cell r="B565" t="str">
            <v>156100-8</v>
          </cell>
          <cell r="C565" t="str">
            <v xml:space="preserve">Segacorp, S.A. de C.V. </v>
          </cell>
        </row>
        <row r="566">
          <cell r="B566" t="str">
            <v>172483-5</v>
          </cell>
          <cell r="C566" t="str">
            <v>Miguel Angel Osorio</v>
          </cell>
        </row>
        <row r="567">
          <cell r="B567" t="str">
            <v>74993-1</v>
          </cell>
          <cell r="C567" t="str">
            <v xml:space="preserve">Figueroa Jimenez Consultores, S.A. de C.V. </v>
          </cell>
        </row>
        <row r="568">
          <cell r="B568" t="str">
            <v>171125-6</v>
          </cell>
          <cell r="C568" t="str">
            <v>Carolina del Carmen Hernandez Vda. De Aviles</v>
          </cell>
        </row>
        <row r="569">
          <cell r="B569" t="str">
            <v>88669-6</v>
          </cell>
          <cell r="C569" t="str">
            <v>Felicita Berfalia Benitez de Bonilla</v>
          </cell>
        </row>
        <row r="570">
          <cell r="B570" t="str">
            <v>55049-3</v>
          </cell>
          <cell r="C570" t="str">
            <v>Blanca Rubidia L.Benavides de Moreno</v>
          </cell>
        </row>
        <row r="571">
          <cell r="B571" t="str">
            <v>162676-9</v>
          </cell>
          <cell r="C571" t="str">
            <v xml:space="preserve">Inmecro de El Salvador, S.A. de C.V. </v>
          </cell>
        </row>
        <row r="572">
          <cell r="B572" t="str">
            <v>91282-4</v>
          </cell>
          <cell r="C572" t="str">
            <v xml:space="preserve">Cass, S.A. de C.V. </v>
          </cell>
        </row>
        <row r="573">
          <cell r="B573" t="str">
            <v>243-7</v>
          </cell>
          <cell r="C573" t="str">
            <v>Comision ejecutiva portuaria autonoma</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INPC"/>
      <sheetName val="Hoja1"/>
      <sheetName val="C_1 s1_1_1"/>
      <sheetName val="C_1 s1_1_2"/>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Anexo 2, IR 25"/>
      <sheetName val="Anexo 4, IR 35"/>
      <sheetName val="Anexo 4-A, IR 40"/>
      <sheetName val="Determinación IVA, IR 100"/>
      <sheetName val="Anexo 10, IR 205"/>
      <sheetName val="1.5% Anticipo a Cta, IR 210"/>
      <sheetName val="Evaluación Dcl. IR 220"/>
      <sheetName val="Modificatorias, IR 225"/>
      <sheetName val="ISR Permanente, IR 500"/>
      <sheetName val="ISR Planillas, IR 505"/>
      <sheetName val="Políticas RH, IR 550"/>
      <sheetName val="Prueba de planilla, IR 555"/>
      <sheetName val="ISR Sin Dep. Laboral, IR 575"/>
      <sheetName val="Const de retención, IR 650"/>
      <sheetName val="Liquidación de caja chi, IR 675"/>
      <sheetName val="Evaluacion F930, IR 750"/>
      <sheetName val="Retenciones F 930, IR 755"/>
      <sheetName val="Retenciones IVA, IR 755"/>
      <sheetName val="Retenciones 1%, IR 800"/>
      <sheetName val="13% iva no Dom. IR 850"/>
      <sheetName val="Sujetos excl, IR 900"/>
      <sheetName val="Cruce de saldos, IR 1100"/>
      <sheetName val="F-14 vrs F-910, IR 1300"/>
      <sheetName val="Ced. de Hallazgos a Reportar"/>
      <sheetName val="PT'S IR"/>
    </sheetNames>
    <definedNames>
      <definedName name="pag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ina2"/>
      <sheetName val="Nomina 1"/>
      <sheetName val="CHEK LIST"/>
      <sheetName val="Responsiva"/>
      <sheetName val="db"/>
      <sheetName val="CONTROL"/>
      <sheetName val="Bajas a partir de Marzo.07"/>
      <sheetName val="Vale de prestamo de Expedientes"/>
      <sheetName val="C DE BAJAS"/>
      <sheetName val="MOVIMIENTOS"/>
      <sheetName val="Requerimientos para Empleado"/>
      <sheetName val="Resumen por empleado"/>
      <sheetName val="Carta y Correo Electrónico"/>
      <sheetName val="Seguro Elektra"/>
      <sheetName val="CARTA BANCO"/>
      <sheetName val="VACACIONES"/>
      <sheetName val="CARTA DE ESTUDIO SISSA"/>
      <sheetName val="CARTA DE ESTUDIO SPIRIT"/>
      <sheetName val="BAJAS"/>
      <sheetName val="BOLETA"/>
      <sheetName val="Pestañas Files"/>
      <sheetName val="Listado de Entrega"/>
      <sheetName val="Listado Bolsas"/>
      <sheetName val="GRAFICAS de Status de Archivo"/>
    </sheetNames>
    <sheetDataSet>
      <sheetData sheetId="0"/>
      <sheetData sheetId="1"/>
      <sheetData sheetId="2"/>
      <sheetData sheetId="3"/>
      <sheetData sheetId="4">
        <row r="1">
          <cell r="A1" t="str">
            <v>ADMINISTRACION</v>
          </cell>
        </row>
        <row r="2">
          <cell r="A2" t="str">
            <v>GOLDTREE AUTOPISTAR SUR</v>
          </cell>
        </row>
        <row r="3">
          <cell r="A3" t="str">
            <v>GOLDTREE MASCOTA</v>
          </cell>
        </row>
        <row r="4">
          <cell r="A4" t="str">
            <v>GOLDTREE MERLIOT</v>
          </cell>
        </row>
        <row r="5">
          <cell r="A5" t="str">
            <v>GOLDTREE SAN JACINTO</v>
          </cell>
        </row>
        <row r="6">
          <cell r="A6" t="str">
            <v>GOLDTREE SANTA ANA</v>
          </cell>
        </row>
        <row r="7">
          <cell r="A7" t="str">
            <v>GOLDTREE SONSONATE</v>
          </cell>
        </row>
        <row r="8">
          <cell r="A8" t="str">
            <v>GOLTREE CONSTITUCION</v>
          </cell>
        </row>
        <row r="9">
          <cell r="A9" t="str">
            <v>TSF AHUACHAPAN</v>
          </cell>
        </row>
        <row r="10">
          <cell r="A10" t="str">
            <v>TSF APOPA</v>
          </cell>
        </row>
        <row r="11">
          <cell r="A11" t="str">
            <v>TSF C1</v>
          </cell>
        </row>
        <row r="12">
          <cell r="A12" t="str">
            <v>TSF C2</v>
          </cell>
        </row>
        <row r="13">
          <cell r="A13" t="str">
            <v>TSF C3</v>
          </cell>
        </row>
        <row r="14">
          <cell r="A14" t="str">
            <v>TSF C4</v>
          </cell>
        </row>
        <row r="15">
          <cell r="A15" t="str">
            <v>TSF COJUTEPEQUE</v>
          </cell>
        </row>
        <row r="16">
          <cell r="A16" t="str">
            <v>TSF LOURDES</v>
          </cell>
        </row>
        <row r="17">
          <cell r="A17" t="str">
            <v>TSF MEJICANOS</v>
          </cell>
        </row>
        <row r="18">
          <cell r="A18" t="str">
            <v>TSF METAPAN</v>
          </cell>
        </row>
        <row r="19">
          <cell r="A19" t="str">
            <v>TSF SAN BARTOLO</v>
          </cell>
        </row>
        <row r="20">
          <cell r="A20" t="str">
            <v>TSF SAN MARTIN</v>
          </cell>
        </row>
        <row r="21">
          <cell r="A21" t="str">
            <v>TSF SAN MIGUEL</v>
          </cell>
        </row>
        <row r="22">
          <cell r="A22" t="str">
            <v>TSF SAN VICENTE</v>
          </cell>
        </row>
        <row r="23">
          <cell r="A23" t="str">
            <v>TSF SANTA ANA 1</v>
          </cell>
        </row>
        <row r="24">
          <cell r="A24" t="str">
            <v>TSF SANTA ANA 2</v>
          </cell>
        </row>
        <row r="25">
          <cell r="A25" t="str">
            <v>TSF SANTA TECLA</v>
          </cell>
        </row>
        <row r="26">
          <cell r="A26" t="str">
            <v>TSF SENSUNTEPEQUE</v>
          </cell>
        </row>
        <row r="27">
          <cell r="A27" t="str">
            <v>TSF SONSONATE</v>
          </cell>
        </row>
        <row r="28">
          <cell r="A28" t="str">
            <v>TSF SOYAPANGO</v>
          </cell>
        </row>
        <row r="29">
          <cell r="A29" t="str">
            <v>TSF USULUTAN</v>
          </cell>
        </row>
        <row r="30">
          <cell r="A30" t="str">
            <v>TSF ZACATECOLUCA</v>
          </cell>
        </row>
        <row r="31">
          <cell r="A31" t="str">
            <v>REGIONAL</v>
          </cell>
        </row>
        <row r="32">
          <cell r="A32" t="str">
            <v>REGIONAL C Y C AHUACHAPAN</v>
          </cell>
        </row>
        <row r="33">
          <cell r="A33" t="str">
            <v>REGIONAL C Y C METAPAN</v>
          </cell>
        </row>
        <row r="34">
          <cell r="A34" t="str">
            <v>REGIONAL C Y C SAN MIGUEL</v>
          </cell>
        </row>
        <row r="35">
          <cell r="A35" t="str">
            <v>REGIONAL C Y C SAN VICENTE</v>
          </cell>
        </row>
        <row r="36">
          <cell r="A36" t="str">
            <v>REGIONAL C Y C SOYAPANGO</v>
          </cell>
        </row>
        <row r="37">
          <cell r="A37" t="str">
            <v>REGIONAL C Y C APOPA</v>
          </cell>
        </row>
        <row r="38">
          <cell r="A38" t="str">
            <v>REGIONAL C Y C STA TECLA</v>
          </cell>
        </row>
        <row r="39">
          <cell r="A39" t="str">
            <v>REGIONAL C Y C MEJICANOS</v>
          </cell>
        </row>
        <row r="40">
          <cell r="A40" t="str">
            <v>REGIONAL C Y C STA ANA</v>
          </cell>
        </row>
        <row r="41">
          <cell r="A41" t="str">
            <v>REGIONAL C Y C SENSUNTEPEQUE</v>
          </cell>
        </row>
        <row r="42">
          <cell r="A42" t="str">
            <v>REGIONAL C Y C SONSONATE</v>
          </cell>
        </row>
        <row r="43">
          <cell r="A43" t="str">
            <v>REGIONAL C Y C USULUTAN</v>
          </cell>
        </row>
        <row r="44">
          <cell r="A44" t="str">
            <v>REGIONAL C Y C ZACATECOLUCA</v>
          </cell>
        </row>
        <row r="45">
          <cell r="A45" t="str">
            <v>RDF SAN SALVADOR</v>
          </cell>
        </row>
        <row r="46">
          <cell r="A46" t="str">
            <v>VOLANTE</v>
          </cell>
        </row>
        <row r="47">
          <cell r="A47" t="str">
            <v>TZ</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Quin"/>
      <sheetName val="planilla"/>
    </sheetNames>
    <definedNames>
      <definedName name="Annual_interest_rate" refersTo="#REF!"/>
      <definedName name="First_payment_due" refersTo="#REF!" sheetId="0"/>
      <definedName name="First_payment_due" refersTo="#REF!"/>
      <definedName name="Payments_per_year" refersTo="#REF!" sheetId="0"/>
      <definedName name="Payments_per_year" refersTo="#REF!"/>
      <definedName name="per" refersTo="#REF!"/>
      <definedName name="Periodic_rate" refersTo="#REF!" sheetId="0"/>
      <definedName name="Pmt_to_use" refersTo="#REF!" sheetId="0"/>
      <definedName name="Pmt_to_use" refersTo="#REF!"/>
      <definedName name="Term_in_years" refersTo="#REF!" sheetId="0"/>
    </defined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BALC."/>
      <sheetName val="f-2_Resul."/>
      <sheetName val="A"/>
      <sheetName val="Conciliac bancari agosto"/>
      <sheetName val="Conciliac bancari sept"/>
      <sheetName val="Conciliac bancari oct."/>
      <sheetName val="Conciliac bancari nov."/>
      <sheetName val="Conciliac bancari Dic."/>
      <sheetName val="Hoja1"/>
      <sheetName val="B"/>
      <sheetName val="C"/>
      <sheetName val="eval. compras de inventarios"/>
      <sheetName val="Narrativa Inventario"/>
      <sheetName val="Comparativo de compras"/>
      <sheetName val="Costo de Ventas"/>
      <sheetName val="eval. gastos de fabricacion"/>
      <sheetName val="Hoja3"/>
      <sheetName val="Narrativa CdV"/>
      <sheetName val="D"/>
      <sheetName val="E"/>
      <sheetName val="F"/>
      <sheetName val="AA"/>
      <sheetName val="evaluacion acreedores varios"/>
      <sheetName val="evaluacion CxP bancarias"/>
      <sheetName val="evaluacion CxP comerciales"/>
      <sheetName val="CxP Cia Relac. "/>
      <sheetName val="Narrativa"/>
      <sheetName val="DD"/>
      <sheetName val="BB"/>
      <sheetName val="calculo de acciones"/>
      <sheetName val="ff-1"/>
      <sheetName val="W"/>
      <sheetName val="X"/>
      <sheetName val="Y"/>
    </sheetNames>
    <sheetDataSet>
      <sheetData sheetId="0">
        <row r="27">
          <cell r="F27">
            <v>1969004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 de Declar"/>
      <sheetName val="Anexo 2"/>
      <sheetName val="Anexo 4"/>
      <sheetName val="DIF INGRESOS"/>
      <sheetName val="DETERM DE IVA"/>
      <sheetName val="DET PAGO A CUENTA"/>
      <sheetName val="RCONTAB"/>
      <sheetName val="F-930, f-07 &amp; libros IVA"/>
      <sheetName val="Eventuales"/>
      <sheetName val="6% export"/>
      <sheetName val="Anexo 11 A"/>
      <sheetName val="Anexo 11"/>
      <sheetName val="Anexo 1 (2)"/>
      <sheetName val="Registros Contables "/>
      <sheetName val="RET 13%"/>
      <sheetName val="Hoja1"/>
      <sheetName val="Evaluacion Const retenc"/>
      <sheetName val="CCR IR 250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1">
          <cell r="C61">
            <v>2838850</v>
          </cell>
        </row>
      </sheetData>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Enero"/>
      <sheetName val="Ene06"/>
      <sheetName val="Feb06"/>
      <sheetName val="Febrero"/>
      <sheetName val="Marzo08"/>
      <sheetName val="Abril08"/>
      <sheetName val="Mayo"/>
      <sheetName val="Junio"/>
      <sheetName val="Julio"/>
    </sheetNames>
    <sheetDataSet>
      <sheetData sheetId="0">
        <row r="3">
          <cell r="B3" t="str">
            <v>85272-4</v>
          </cell>
          <cell r="C3" t="str">
            <v>Internacional de Filamentos, S.A. de C.V.</v>
          </cell>
        </row>
        <row r="4">
          <cell r="B4" t="str">
            <v>2054-0</v>
          </cell>
          <cell r="C4" t="str">
            <v>Roberto de C. Figuroa</v>
          </cell>
        </row>
        <row r="5">
          <cell r="B5" t="str">
            <v>566-6</v>
          </cell>
          <cell r="C5" t="str">
            <v>PANADES, S.A. de C.V.</v>
          </cell>
        </row>
        <row r="6">
          <cell r="B6" t="str">
            <v>31891-4</v>
          </cell>
          <cell r="C6" t="str">
            <v>Ernesto Zamora Babich</v>
          </cell>
        </row>
        <row r="7">
          <cell r="B7" t="str">
            <v>71910-2</v>
          </cell>
          <cell r="C7" t="str">
            <v>Carlos Alberto Ramirez V.</v>
          </cell>
        </row>
        <row r="8">
          <cell r="B8" t="str">
            <v>100023-3</v>
          </cell>
          <cell r="C8" t="str">
            <v>Ernesto Antonio Pérez</v>
          </cell>
        </row>
        <row r="9">
          <cell r="B9" t="str">
            <v>86326-2</v>
          </cell>
          <cell r="C9" t="str">
            <v>Bartolomé Cárcamo Benítez</v>
          </cell>
        </row>
        <row r="10">
          <cell r="B10" t="str">
            <v>115152-1</v>
          </cell>
          <cell r="C10" t="str">
            <v>Plasticos Sagrado Corazon S.A. de C.V.</v>
          </cell>
        </row>
        <row r="11">
          <cell r="B11" t="str">
            <v>151070-7</v>
          </cell>
          <cell r="C11" t="str">
            <v>Rosa Margarita Vásquez de Acosta</v>
          </cell>
        </row>
        <row r="12">
          <cell r="B12" t="str">
            <v>126483-0</v>
          </cell>
          <cell r="C12" t="str">
            <v>Sinai Repuestos y Maquinas S.A. de C.V.</v>
          </cell>
        </row>
        <row r="13">
          <cell r="B13" t="str">
            <v>89895-3</v>
          </cell>
          <cell r="C13" t="str">
            <v>Distribuidora de Electricidad del Sur, S.A. de C.V.</v>
          </cell>
        </row>
        <row r="14">
          <cell r="B14" t="str">
            <v>73430-6</v>
          </cell>
          <cell r="C14" t="str">
            <v>TECNICOS, S.A. de C.V.</v>
          </cell>
        </row>
        <row r="15">
          <cell r="B15" t="str">
            <v>136281-5</v>
          </cell>
          <cell r="C15" t="str">
            <v>Lydia Meladys Estupinián Ayala</v>
          </cell>
        </row>
        <row r="16">
          <cell r="B16" t="str">
            <v>83-3</v>
          </cell>
          <cell r="C16" t="str">
            <v>Goldtree, S.A.de C.V.</v>
          </cell>
        </row>
        <row r="17">
          <cell r="B17" t="str">
            <v>85377-1</v>
          </cell>
          <cell r="C17" t="str">
            <v>Acero Industria Cardoza, S.A. de C.V</v>
          </cell>
        </row>
        <row r="18">
          <cell r="B18" t="str">
            <v>9231-2</v>
          </cell>
          <cell r="C18" t="str">
            <v>Ferretería La Palma, S.A. de C.V</v>
          </cell>
        </row>
        <row r="19">
          <cell r="B19" t="str">
            <v>119343-4</v>
          </cell>
          <cell r="C19" t="str">
            <v>Delfina Amanda Alvarez de Mejía</v>
          </cell>
        </row>
        <row r="20">
          <cell r="B20" t="str">
            <v>137697-4</v>
          </cell>
          <cell r="C20" t="str">
            <v>Suministros Venezuela, S.A. de C.V.</v>
          </cell>
        </row>
        <row r="21">
          <cell r="B21" t="str">
            <v>6071-2</v>
          </cell>
          <cell r="C21" t="str">
            <v>Compañía Azucarera Salvadoreña, S.A. de C.V.</v>
          </cell>
        </row>
        <row r="22">
          <cell r="B22" t="str">
            <v>1439-7</v>
          </cell>
          <cell r="C22" t="str">
            <v>Recinos Shonborn, S.A. de C.V</v>
          </cell>
        </row>
        <row r="23">
          <cell r="B23" t="str">
            <v>2-7</v>
          </cell>
          <cell r="C23" t="str">
            <v>Almacenes VIDRÍ, S.A. de C.V.</v>
          </cell>
        </row>
        <row r="24">
          <cell r="B24" t="str">
            <v>137975-0</v>
          </cell>
          <cell r="C24" t="str">
            <v>Jaime Raúl Clara Grimaldi</v>
          </cell>
        </row>
        <row r="25">
          <cell r="B25" t="str">
            <v>2839-8</v>
          </cell>
          <cell r="C25" t="str">
            <v>Ana Videz Vda. De Ortíz</v>
          </cell>
        </row>
        <row r="26">
          <cell r="B26" t="str">
            <v>31799-3</v>
          </cell>
          <cell r="C26" t="str">
            <v>José Adan Salazar</v>
          </cell>
        </row>
        <row r="27">
          <cell r="B27" t="str">
            <v>255-0</v>
          </cell>
          <cell r="C27" t="str">
            <v>Aseguradora Suiza Salvadoreña, S.A.</v>
          </cell>
        </row>
        <row r="28">
          <cell r="B28" t="str">
            <v>27103-9</v>
          </cell>
          <cell r="C28" t="str">
            <v>Mario Amilcar ayala Cruz</v>
          </cell>
        </row>
        <row r="29">
          <cell r="B29" t="str">
            <v>1261-0</v>
          </cell>
          <cell r="C29" t="str">
            <v>Casa Melendez, S.A. de C.V.</v>
          </cell>
        </row>
        <row r="30">
          <cell r="B30" t="str">
            <v>89310-2</v>
          </cell>
          <cell r="C30" t="str">
            <v>Ing. Howard C. Gutierrez</v>
          </cell>
          <cell r="D30" t="str">
            <v>Esso Tiger Market Oriental</v>
          </cell>
        </row>
        <row r="31">
          <cell r="B31" t="str">
            <v>5339-2</v>
          </cell>
          <cell r="C31" t="str">
            <v>José Gilberto Rodriguez Rodriguez</v>
          </cell>
        </row>
        <row r="32">
          <cell r="B32" t="str">
            <v>33332-8</v>
          </cell>
          <cell r="C32" t="str">
            <v>Dagoberto Rodriguez Figueroa</v>
          </cell>
        </row>
        <row r="33">
          <cell r="B33" t="str">
            <v>37659-0</v>
          </cell>
          <cell r="C33" t="str">
            <v>Erasmo Novoa Vaquerano</v>
          </cell>
        </row>
        <row r="34">
          <cell r="B34" t="str">
            <v>565-7</v>
          </cell>
          <cell r="C34" t="str">
            <v>Oxigeno y Gases de El Salvador, S.A. De C.V.</v>
          </cell>
        </row>
        <row r="35">
          <cell r="B35" t="str">
            <v>146-5</v>
          </cell>
          <cell r="C35" t="str">
            <v>Banco Cuscatlan de El Salvador, S.A.</v>
          </cell>
        </row>
        <row r="36">
          <cell r="B36" t="str">
            <v>37150-5</v>
          </cell>
          <cell r="C36" t="str">
            <v>Elias Delgado Delgado</v>
          </cell>
        </row>
        <row r="37">
          <cell r="B37" t="str">
            <v>124370-4</v>
          </cell>
          <cell r="C37" t="str">
            <v>Abraham Angel Romero Peralta</v>
          </cell>
          <cell r="D37" t="str">
            <v xml:space="preserve">Imprenta Romero </v>
          </cell>
        </row>
        <row r="38">
          <cell r="B38" t="str">
            <v>40960-0</v>
          </cell>
          <cell r="C38" t="str">
            <v>Javier Danilo Ruiz Morales</v>
          </cell>
          <cell r="D38" t="str">
            <v>Shell Carreterra de Oro</v>
          </cell>
        </row>
        <row r="39">
          <cell r="B39" t="str">
            <v>79734-0</v>
          </cell>
          <cell r="C39" t="str">
            <v>Miguel Angel Ortega</v>
          </cell>
        </row>
        <row r="40">
          <cell r="B40" t="str">
            <v>352-2</v>
          </cell>
          <cell r="C40" t="str">
            <v xml:space="preserve">Inversiones Texaco, S.A. De C.V </v>
          </cell>
        </row>
        <row r="41">
          <cell r="B41" t="str">
            <v>122320-7</v>
          </cell>
          <cell r="C41" t="str">
            <v>COSENZA, S.A. DE C.V.</v>
          </cell>
        </row>
        <row r="42">
          <cell r="B42" t="str">
            <v>100740-8</v>
          </cell>
          <cell r="C42" t="str">
            <v>DIBARSA DE C.V.</v>
          </cell>
        </row>
        <row r="43">
          <cell r="B43" t="str">
            <v>23661-6</v>
          </cell>
          <cell r="C43" t="str">
            <v>Jorge Antonio Cervantes</v>
          </cell>
        </row>
        <row r="44">
          <cell r="B44" t="str">
            <v>1984-4</v>
          </cell>
          <cell r="C44" t="str">
            <v>Centro Industrial HERMACO C.V. De C.V.</v>
          </cell>
        </row>
        <row r="45">
          <cell r="B45" t="str">
            <v>8971-0</v>
          </cell>
          <cell r="C45" t="str">
            <v>Industrial Quimica Salvadoreña, S.A. de C.V.</v>
          </cell>
        </row>
        <row r="46">
          <cell r="B46" t="str">
            <v>138314-8</v>
          </cell>
          <cell r="C46" t="str">
            <v>Carlos Antonio Alas Menjivar</v>
          </cell>
        </row>
        <row r="47">
          <cell r="B47" t="str">
            <v>156-2</v>
          </cell>
          <cell r="C47" t="str">
            <v>ROBERTONI, S.A. de C.V.</v>
          </cell>
        </row>
        <row r="48">
          <cell r="B48" t="str">
            <v>79206-3</v>
          </cell>
          <cell r="C48" t="str">
            <v>Agujas Industriales S.A. DE C.V.</v>
          </cell>
        </row>
        <row r="49">
          <cell r="B49" t="str">
            <v>91800-8</v>
          </cell>
          <cell r="C49" t="str">
            <v>Salvador Alejandro Eva Garcia</v>
          </cell>
        </row>
        <row r="50">
          <cell r="B50" t="str">
            <v>72686-9</v>
          </cell>
          <cell r="C50" t="str">
            <v>Industrias Olmedo, S.A. de C.V.</v>
          </cell>
        </row>
        <row r="51">
          <cell r="B51" t="str">
            <v>114811-6</v>
          </cell>
          <cell r="C51" t="str">
            <v xml:space="preserve">PC Inversiones, S.A. de C.V. </v>
          </cell>
        </row>
        <row r="52">
          <cell r="B52" t="str">
            <v>151257-6</v>
          </cell>
          <cell r="C52" t="str">
            <v>FORTEX, S.A. DE C.V.</v>
          </cell>
        </row>
        <row r="53">
          <cell r="B53" t="str">
            <v>95169-2</v>
          </cell>
          <cell r="C53" t="str">
            <v>Best - Print</v>
          </cell>
        </row>
        <row r="54">
          <cell r="B54" t="str">
            <v>27592-1</v>
          </cell>
          <cell r="C54" t="str">
            <v>Servicios Santa Elena, S.A. De C.V.</v>
          </cell>
        </row>
        <row r="55">
          <cell r="B55" t="str">
            <v>97894-9</v>
          </cell>
          <cell r="C55" t="str">
            <v>Telefonica Moviles de El Salvador, S.A. de C.V.</v>
          </cell>
        </row>
        <row r="56">
          <cell r="B56" t="str">
            <v>85698-3</v>
          </cell>
          <cell r="C56" t="str">
            <v>Francisco Antonio Henríquez</v>
          </cell>
        </row>
        <row r="57">
          <cell r="B57" t="str">
            <v>195-3</v>
          </cell>
          <cell r="C57" t="str">
            <v>A &amp; A Comercial, S.A. de C.V.</v>
          </cell>
        </row>
        <row r="58">
          <cell r="B58" t="str">
            <v>2541-0</v>
          </cell>
          <cell r="C58" t="str">
            <v xml:space="preserve">Negocios Flores, S.A. de C.V. </v>
          </cell>
        </row>
        <row r="59">
          <cell r="B59" t="str">
            <v>128035-2</v>
          </cell>
          <cell r="C59" t="str">
            <v>Ana Elizabeth Carrillo de Delgado</v>
          </cell>
        </row>
        <row r="60">
          <cell r="B60" t="str">
            <v>96811-0</v>
          </cell>
          <cell r="C60" t="str">
            <v xml:space="preserve">Importadora y Distrbuidora de Papel, S.A. de C.V. </v>
          </cell>
        </row>
        <row r="61">
          <cell r="B61" t="str">
            <v>127657-6</v>
          </cell>
          <cell r="C61" t="str">
            <v>Patricia Yaneth Torres Jaime</v>
          </cell>
        </row>
        <row r="62">
          <cell r="B62" t="str">
            <v>99862-1</v>
          </cell>
          <cell r="C62" t="str">
            <v>FERROSTAR S.A. DE C.V.</v>
          </cell>
          <cell r="D62" t="str">
            <v>Grupo Security</v>
          </cell>
        </row>
        <row r="63">
          <cell r="B63" t="str">
            <v>3454-1</v>
          </cell>
          <cell r="C63" t="str">
            <v xml:space="preserve">José Elias Escobar Romero </v>
          </cell>
        </row>
        <row r="64">
          <cell r="B64" t="str">
            <v>317-4</v>
          </cell>
          <cell r="C64" t="str">
            <v>Banco HSBC Salvadoreño, S.A.</v>
          </cell>
        </row>
        <row r="65">
          <cell r="B65" t="str">
            <v>248-8</v>
          </cell>
          <cell r="C65" t="str">
            <v>Distribuidora Unida Industrial, S.A. De C.V.</v>
          </cell>
        </row>
        <row r="66">
          <cell r="B66" t="str">
            <v>193-7</v>
          </cell>
          <cell r="C66" t="str">
            <v>Calleja, S.A. De C.V.</v>
          </cell>
        </row>
        <row r="67">
          <cell r="B67" t="str">
            <v>150026-0</v>
          </cell>
          <cell r="C67" t="str">
            <v>Talleres Industriales, S.A. De C.V.</v>
          </cell>
        </row>
        <row r="68">
          <cell r="B68" t="str">
            <v>5912-9</v>
          </cell>
          <cell r="C68" t="str">
            <v>Jose M. S. Deras</v>
          </cell>
        </row>
        <row r="69">
          <cell r="B69" t="str">
            <v>143386-5</v>
          </cell>
          <cell r="C69" t="str">
            <v>Julio Enrique Avila Bauman</v>
          </cell>
          <cell r="D69" t="str">
            <v>Shell Ciudad Corinto, Shell Escalon, Shell Juan Pablo</v>
          </cell>
        </row>
        <row r="70">
          <cell r="B70" t="str">
            <v>3823-7</v>
          </cell>
          <cell r="C70" t="str">
            <v>Rene Antonio Chanta Cortez</v>
          </cell>
        </row>
        <row r="71">
          <cell r="B71" t="str">
            <v>132686-2</v>
          </cell>
          <cell r="C71" t="str">
            <v>ACACSA De R.L.</v>
          </cell>
        </row>
        <row r="72">
          <cell r="B72" t="str">
            <v>9916-3</v>
          </cell>
          <cell r="C72" t="str">
            <v>Camara de Comercio e Industria De El Salvador</v>
          </cell>
        </row>
        <row r="73">
          <cell r="B73" t="str">
            <v>78421-4</v>
          </cell>
          <cell r="C73" t="str">
            <v>JOMIGA, S.A. De C.V.</v>
          </cell>
        </row>
        <row r="74">
          <cell r="B74" t="str">
            <v>23621-7</v>
          </cell>
          <cell r="C74" t="str">
            <v>Julio Ramirez Palacios</v>
          </cell>
          <cell r="D74" t="str">
            <v>JR Frenos</v>
          </cell>
        </row>
        <row r="75">
          <cell r="B75" t="str">
            <v>130843-0</v>
          </cell>
          <cell r="C75" t="str">
            <v>Hector Mauricio Ventura Larios</v>
          </cell>
        </row>
        <row r="76">
          <cell r="B76" t="str">
            <v>99478-2</v>
          </cell>
          <cell r="C76" t="str">
            <v>Julio Cesar Lara Matus</v>
          </cell>
        </row>
        <row r="77">
          <cell r="B77" t="str">
            <v>51400-4</v>
          </cell>
          <cell r="C77" t="str">
            <v>Mario Enrique Martinez Umaña</v>
          </cell>
        </row>
        <row r="78">
          <cell r="B78" t="str">
            <v>74541-3</v>
          </cell>
          <cell r="C78" t="str">
            <v>Clemente Rivas Amaya</v>
          </cell>
          <cell r="D78" t="str">
            <v>Pepelera El Pital</v>
          </cell>
        </row>
        <row r="79">
          <cell r="B79" t="str">
            <v>62796-8</v>
          </cell>
          <cell r="C79" t="str">
            <v>Jorge Ernesto Castro Sanchez</v>
          </cell>
        </row>
        <row r="80">
          <cell r="B80" t="str">
            <v>163628-0</v>
          </cell>
          <cell r="C80" t="str">
            <v>Elsy Karen fuentes Erazo</v>
          </cell>
        </row>
        <row r="81">
          <cell r="B81" t="str">
            <v>24366-3</v>
          </cell>
          <cell r="C81" t="str">
            <v>Lic. Héctor Napoleón Echeverría Navarrete</v>
          </cell>
        </row>
        <row r="82">
          <cell r="B82" t="str">
            <v>110902-2</v>
          </cell>
          <cell r="C82" t="str">
            <v>José Elias Delgado Carrillo</v>
          </cell>
        </row>
        <row r="83">
          <cell r="B83" t="str">
            <v>88100-7</v>
          </cell>
          <cell r="C83" t="str">
            <v xml:space="preserve">Maria Transito Figueroa </v>
          </cell>
        </row>
        <row r="84">
          <cell r="B84" t="str">
            <v>137700-5</v>
          </cell>
          <cell r="C84" t="str">
            <v>Jose Alejandro Montoya Castro</v>
          </cell>
        </row>
        <row r="85">
          <cell r="B85" t="str">
            <v>116855-7</v>
          </cell>
          <cell r="C85" t="str">
            <v xml:space="preserve">Innovaciones de Metal, S.A. de C.V. </v>
          </cell>
        </row>
        <row r="86">
          <cell r="B86" t="str">
            <v>79745-6</v>
          </cell>
          <cell r="C86" t="str">
            <v>Ana Edith Matus de Ramírez</v>
          </cell>
        </row>
        <row r="87">
          <cell r="B87" t="str">
            <v>114429-0</v>
          </cell>
          <cell r="C87" t="str">
            <v>Publicom, S.A. de C.V.</v>
          </cell>
        </row>
        <row r="88">
          <cell r="B88" t="str">
            <v>131497-9</v>
          </cell>
          <cell r="C88" t="str">
            <v>José Benjamin Antonio Molina Vilanova</v>
          </cell>
          <cell r="D88" t="str">
            <v>Texaco 14 Avenida</v>
          </cell>
        </row>
        <row r="89">
          <cell r="B89" t="str">
            <v>1508-3</v>
          </cell>
          <cell r="C89" t="str">
            <v>Rafael Antonio Reyes Coto</v>
          </cell>
        </row>
        <row r="90">
          <cell r="B90" t="str">
            <v>38829-7</v>
          </cell>
          <cell r="C90" t="str">
            <v>José Eduardo Melndez Hernandez</v>
          </cell>
          <cell r="D90" t="str">
            <v>Servicentro San Jacinto</v>
          </cell>
        </row>
        <row r="91">
          <cell r="B91" t="str">
            <v>200-3</v>
          </cell>
          <cell r="C91" t="str">
            <v>Comercial de Plastico, S.A. de C.V.</v>
          </cell>
        </row>
        <row r="92">
          <cell r="B92" t="str">
            <v>57841-0</v>
          </cell>
          <cell r="C92" t="str">
            <v xml:space="preserve">Tony Alberto Pérez </v>
          </cell>
          <cell r="D92" t="str">
            <v>Servicentro "Servicentro Valle del Señor"</v>
          </cell>
        </row>
        <row r="93">
          <cell r="B93" t="str">
            <v>48786-4</v>
          </cell>
          <cell r="C93" t="str">
            <v>Cadena de Farmacias EL COPO, S.A. DE C.V.</v>
          </cell>
        </row>
        <row r="94">
          <cell r="B94" t="str">
            <v>97761-6</v>
          </cell>
          <cell r="C94" t="str">
            <v>Carlos Campos</v>
          </cell>
        </row>
        <row r="95">
          <cell r="B95" t="str">
            <v>25547-5</v>
          </cell>
          <cell r="C95" t="str">
            <v>Manuel de Jesus Reyes Lazo</v>
          </cell>
        </row>
        <row r="96">
          <cell r="B96" t="str">
            <v>1007-3</v>
          </cell>
          <cell r="C96" t="str">
            <v>SERMET, S.A. DE C.V.</v>
          </cell>
        </row>
        <row r="97">
          <cell r="B97" t="str">
            <v>454-5</v>
          </cell>
          <cell r="C97" t="str">
            <v>Proveedores Industriales, S.A. de C.V.</v>
          </cell>
        </row>
        <row r="98">
          <cell r="B98" t="str">
            <v>144839-5</v>
          </cell>
          <cell r="C98" t="str">
            <v>Juan Carlos Miguel Archila</v>
          </cell>
        </row>
        <row r="99">
          <cell r="B99" t="str">
            <v>145-7</v>
          </cell>
          <cell r="C99" t="str">
            <v>VIDUC S.A. de C.V.</v>
          </cell>
        </row>
        <row r="100">
          <cell r="B100" t="str">
            <v>132475-5</v>
          </cell>
          <cell r="C100" t="str">
            <v>Milagro Guadalupe Jimenez Salazar</v>
          </cell>
        </row>
        <row r="101">
          <cell r="B101" t="str">
            <v>149150-4</v>
          </cell>
          <cell r="C101" t="str">
            <v>Naun Misael Cañas Ramos</v>
          </cell>
          <cell r="D101" t="str">
            <v>Taller Electronico Villalobos</v>
          </cell>
        </row>
        <row r="102">
          <cell r="B102" t="str">
            <v>138949-6</v>
          </cell>
          <cell r="C102" t="str">
            <v>Salvador Antonio Duran Escobar</v>
          </cell>
        </row>
        <row r="103">
          <cell r="B103" t="str">
            <v>8733-5</v>
          </cell>
          <cell r="C103" t="str">
            <v>Anibal de Jesús Zuniga</v>
          </cell>
        </row>
        <row r="104">
          <cell r="B104" t="str">
            <v>155964-4</v>
          </cell>
          <cell r="C104" t="str">
            <v>Distribuidora TEXSAL, S.A.de C.V.</v>
          </cell>
        </row>
        <row r="105">
          <cell r="B105" t="str">
            <v>80806-7</v>
          </cell>
          <cell r="C105" t="str">
            <v>PROSOFT, S.A.</v>
          </cell>
        </row>
        <row r="106">
          <cell r="B106" t="str">
            <v>241-0</v>
          </cell>
          <cell r="C106" t="str">
            <v>IMPRESSA, S.A. de C.V.</v>
          </cell>
        </row>
        <row r="107">
          <cell r="B107" t="str">
            <v>29243-5</v>
          </cell>
          <cell r="C107" t="str">
            <v>José Adelso Torres</v>
          </cell>
        </row>
        <row r="108">
          <cell r="B108" t="str">
            <v>89843-0</v>
          </cell>
          <cell r="C108" t="str">
            <v>Llantilandia, S.A. de C.V.</v>
          </cell>
        </row>
        <row r="109">
          <cell r="B109" t="str">
            <v>136723-2</v>
          </cell>
          <cell r="C109" t="str">
            <v xml:space="preserve">Fernando José Madriz Rodriguez </v>
          </cell>
        </row>
        <row r="110">
          <cell r="B110" t="str">
            <v>65141-9</v>
          </cell>
          <cell r="C110" t="str">
            <v>Electrolab Medic, S.A. de  C.V.</v>
          </cell>
        </row>
        <row r="111">
          <cell r="B111" t="str">
            <v>24466-0</v>
          </cell>
          <cell r="C111" t="str">
            <v>Textiles Giulisanna, S.A. de C.V.</v>
          </cell>
        </row>
        <row r="112">
          <cell r="B112" t="str">
            <v>102828-6</v>
          </cell>
          <cell r="C112" t="str">
            <v>ESAT, S.A. DE C.V.</v>
          </cell>
        </row>
        <row r="113">
          <cell r="B113" t="str">
            <v>99217-8</v>
          </cell>
          <cell r="C113" t="str">
            <v>Duración en Electrodomesticos, S.A. de C.V.</v>
          </cell>
          <cell r="D113" t="str">
            <v>Texaco Caribe</v>
          </cell>
        </row>
        <row r="114">
          <cell r="B114" t="str">
            <v>83850-0</v>
          </cell>
          <cell r="C114" t="str">
            <v>Servicios Preventivos Industriales Salvadoreños S.A. de C.V.</v>
          </cell>
          <cell r="D114" t="str">
            <v>SERVIPRISA, S.A. de  C.V.</v>
          </cell>
        </row>
        <row r="115">
          <cell r="B115" t="str">
            <v>152022-9</v>
          </cell>
          <cell r="C115" t="str">
            <v xml:space="preserve">Inversiones Carval, S.A. De C.V </v>
          </cell>
        </row>
        <row r="116">
          <cell r="B116" t="str">
            <v>89189-4</v>
          </cell>
          <cell r="C116" t="str">
            <v>Rodán Alfredo Quintanilla Dimas</v>
          </cell>
          <cell r="D116" t="str">
            <v>Comercializadora Internacional</v>
          </cell>
        </row>
        <row r="117">
          <cell r="B117" t="str">
            <v>7309-1</v>
          </cell>
          <cell r="C117" t="str">
            <v>Juan Armando Merino</v>
          </cell>
          <cell r="D117" t="str">
            <v>Servicentro Esso Apopa</v>
          </cell>
        </row>
        <row r="118">
          <cell r="B118" t="str">
            <v>83837-3</v>
          </cell>
          <cell r="C118" t="str">
            <v>Claudia Mercedes Ventura de Alemán</v>
          </cell>
          <cell r="D118" t="str">
            <v>Sercentro Esso SAN CARLOS</v>
          </cell>
        </row>
        <row r="119">
          <cell r="B119" t="str">
            <v>415-4</v>
          </cell>
          <cell r="C119" t="str">
            <v>Ferrocentro, S.A. de C.V.</v>
          </cell>
        </row>
        <row r="120">
          <cell r="B120" t="str">
            <v>88930-0</v>
          </cell>
          <cell r="C120" t="str">
            <v>Sandra Leonor de Leon de Navarrete</v>
          </cell>
        </row>
        <row r="121">
          <cell r="B121" t="str">
            <v>27202-7</v>
          </cell>
          <cell r="C121" t="str">
            <v>Hector Saul Granados Umaña</v>
          </cell>
        </row>
        <row r="122">
          <cell r="B122" t="str">
            <v>120489-3</v>
          </cell>
          <cell r="C122" t="str">
            <v>Carlos Denis Ramirez Ventura</v>
          </cell>
        </row>
        <row r="123">
          <cell r="B123" t="str">
            <v>3132-1</v>
          </cell>
          <cell r="C123" t="str">
            <v>Funes Hartmann, S.A. de C.V.</v>
          </cell>
        </row>
        <row r="124">
          <cell r="B124" t="str">
            <v>128651-8</v>
          </cell>
          <cell r="C124" t="str">
            <v>Almacenes Kismet, S.A. de C.V.</v>
          </cell>
        </row>
        <row r="125">
          <cell r="B125" t="str">
            <v>27-2</v>
          </cell>
          <cell r="C125" t="str">
            <v>Taller Didea, S.A. de C.V</v>
          </cell>
        </row>
        <row r="126">
          <cell r="B126" t="str">
            <v>146385-0</v>
          </cell>
          <cell r="C126" t="str">
            <v>Office Depot</v>
          </cell>
        </row>
        <row r="127">
          <cell r="B127" t="str">
            <v>236-4</v>
          </cell>
          <cell r="C127" t="str">
            <v>Diseño, S.A. de C.V.</v>
          </cell>
        </row>
        <row r="128">
          <cell r="B128" t="str">
            <v>486-3</v>
          </cell>
          <cell r="C128" t="str">
            <v>Omnispor, S.A. de C.V.</v>
          </cell>
        </row>
        <row r="129">
          <cell r="B129" t="str">
            <v>453-7</v>
          </cell>
          <cell r="C129" t="str">
            <v>Capri, S.A. de C.V.</v>
          </cell>
        </row>
        <row r="130">
          <cell r="B130" t="str">
            <v>4723-6</v>
          </cell>
          <cell r="C130" t="str">
            <v>Automovil Club El Salvador</v>
          </cell>
        </row>
        <row r="131">
          <cell r="B131" t="str">
            <v>9067-0</v>
          </cell>
          <cell r="C131" t="str">
            <v>Turisticas de Oriente, S.A. de C.V.</v>
          </cell>
        </row>
        <row r="132">
          <cell r="B132" t="str">
            <v>79522-4</v>
          </cell>
          <cell r="C132" t="str">
            <v>Jose Antonio Barrera A.</v>
          </cell>
        </row>
        <row r="133">
          <cell r="B133" t="str">
            <v>62186-2</v>
          </cell>
          <cell r="C133" t="str">
            <v>Jose Israel Portillo M</v>
          </cell>
        </row>
        <row r="134">
          <cell r="B134" t="str">
            <v>91578-5</v>
          </cell>
          <cell r="C134" t="str">
            <v>Duglas Amilcar sanchez Mendez</v>
          </cell>
        </row>
        <row r="135">
          <cell r="B135" t="str">
            <v>27399-6</v>
          </cell>
          <cell r="C135" t="str">
            <v>Discoa, S.A. de C.V.</v>
          </cell>
        </row>
        <row r="136">
          <cell r="B136" t="str">
            <v>1721-3</v>
          </cell>
          <cell r="C136" t="str">
            <v>Laboratorio Frantec</v>
          </cell>
        </row>
        <row r="137">
          <cell r="B137" t="str">
            <v>477-4</v>
          </cell>
          <cell r="C137" t="str">
            <v>Baterias de El Salvador</v>
          </cell>
        </row>
        <row r="138">
          <cell r="B138" t="str">
            <v>4609-4</v>
          </cell>
          <cell r="C138" t="str">
            <v>El Rincon Vidriero</v>
          </cell>
        </row>
        <row r="139">
          <cell r="B139" t="str">
            <v>31679-2</v>
          </cell>
          <cell r="C139" t="str">
            <v>Tiger Market Deportivo</v>
          </cell>
        </row>
        <row r="140">
          <cell r="B140" t="str">
            <v>20039-5</v>
          </cell>
          <cell r="C140" t="str">
            <v>Servicusca, S.A. de C.V.</v>
          </cell>
        </row>
        <row r="141">
          <cell r="B141" t="str">
            <v>110781-0</v>
          </cell>
          <cell r="C141" t="str">
            <v>Jorge Alberto Rodriguez R.</v>
          </cell>
        </row>
        <row r="142">
          <cell r="B142" t="str">
            <v>41-8</v>
          </cell>
          <cell r="C142" t="str">
            <v>Freund, S.A. de C.V.</v>
          </cell>
        </row>
        <row r="143">
          <cell r="B143" t="str">
            <v>301-8</v>
          </cell>
          <cell r="C143" t="str">
            <v>Siman, S.A. de C.V.</v>
          </cell>
        </row>
        <row r="144">
          <cell r="B144" t="str">
            <v>125639-2</v>
          </cell>
          <cell r="C144" t="str">
            <v>Ramirez Ventura, S.A. de C.V</v>
          </cell>
        </row>
        <row r="145">
          <cell r="B145" t="str">
            <v>77-9</v>
          </cell>
          <cell r="C145" t="str">
            <v>Creaciones Popeye, S.A. de C.V.</v>
          </cell>
        </row>
        <row r="146">
          <cell r="B146" t="str">
            <v>77961-0</v>
          </cell>
          <cell r="C146" t="str">
            <v>Jaime Antonio Hidalgo V</v>
          </cell>
        </row>
        <row r="147">
          <cell r="B147" t="str">
            <v>134051-6</v>
          </cell>
          <cell r="C147" t="str">
            <v>Compu Accesorios, S.A. de C.V.</v>
          </cell>
        </row>
        <row r="148">
          <cell r="B148" t="str">
            <v>594-0</v>
          </cell>
          <cell r="C148" t="str">
            <v>ESSO STANDARD OIL, S.A. LIMITED</v>
          </cell>
        </row>
        <row r="149">
          <cell r="B149" t="str">
            <v>479-0</v>
          </cell>
          <cell r="C149" t="str">
            <v>Alimentos y Turismo, S.A. de C.V.</v>
          </cell>
        </row>
        <row r="150">
          <cell r="B150" t="str">
            <v>141325-0</v>
          </cell>
          <cell r="C150" t="str">
            <v>Franquicias de C.A., S.A. De C.V.</v>
          </cell>
        </row>
        <row r="151">
          <cell r="B151" t="str">
            <v>153008-4</v>
          </cell>
          <cell r="C151" t="str">
            <v>Publimagen, S.A. de C.V.</v>
          </cell>
        </row>
        <row r="152">
          <cell r="B152" t="str">
            <v>233-0</v>
          </cell>
          <cell r="C152" t="str">
            <v>Avicola Salvadoreña, S.A de C.V.</v>
          </cell>
        </row>
        <row r="153">
          <cell r="B153" t="str">
            <v>53897-3</v>
          </cell>
          <cell r="C153" t="str">
            <v>Arrendadora Real</v>
          </cell>
        </row>
        <row r="154">
          <cell r="B154" t="str">
            <v>552-5</v>
          </cell>
          <cell r="C154" t="str">
            <v>Banco Agricola S.A.</v>
          </cell>
        </row>
        <row r="155">
          <cell r="B155" t="str">
            <v>197-0</v>
          </cell>
          <cell r="C155" t="str">
            <v>Rayovac El Salvador, S.A. De C.V.</v>
          </cell>
        </row>
        <row r="156">
          <cell r="B156" t="str">
            <v>145663-4</v>
          </cell>
          <cell r="C156" t="str">
            <v xml:space="preserve">Industrias la Constancia, S.A. de C.V. </v>
          </cell>
        </row>
        <row r="157">
          <cell r="B157" t="str">
            <v>477-4</v>
          </cell>
          <cell r="C157" t="str">
            <v>Baterias de El Salvador, S.A. De C.V.</v>
          </cell>
        </row>
        <row r="158">
          <cell r="B158" t="str">
            <v>196-1</v>
          </cell>
          <cell r="C158" t="str">
            <v>Sherwin Williams de CA., S.A. de C.V.</v>
          </cell>
        </row>
        <row r="159">
          <cell r="B159" t="str">
            <v>124970-4</v>
          </cell>
          <cell r="C159" t="str">
            <v>Aliados Publicidad Ramos, S.A. de C.V.</v>
          </cell>
        </row>
        <row r="160">
          <cell r="B160" t="str">
            <v>79729-4</v>
          </cell>
          <cell r="C160" t="str">
            <v>Banco Uno, S.A.</v>
          </cell>
        </row>
        <row r="161">
          <cell r="B161" t="str">
            <v>-</v>
          </cell>
          <cell r="C161" t="str">
            <v>Anulado</v>
          </cell>
        </row>
        <row r="162">
          <cell r="B162" t="str">
            <v>141325-0</v>
          </cell>
          <cell r="C162" t="str">
            <v>Franquicias de C.A., S.A. De C.V.</v>
          </cell>
        </row>
        <row r="163">
          <cell r="B163" t="str">
            <v>142614-4</v>
          </cell>
          <cell r="C163" t="str">
            <v>Guticia de El Salvador, S.A. De C.V.</v>
          </cell>
        </row>
        <row r="164">
          <cell r="B164" t="str">
            <v>552-2</v>
          </cell>
          <cell r="C164" t="str">
            <v>Banco Agricola S.A.</v>
          </cell>
        </row>
        <row r="165">
          <cell r="B165" t="str">
            <v>108567-0</v>
          </cell>
          <cell r="C165" t="str">
            <v>CTE Telecom Personal, S.A. De C.V.</v>
          </cell>
        </row>
        <row r="166">
          <cell r="B166" t="str">
            <v>93759-2</v>
          </cell>
          <cell r="C166" t="str">
            <v>Martinez Tobar, José Edgardo</v>
          </cell>
        </row>
        <row r="167">
          <cell r="B167" t="str">
            <v>196-1</v>
          </cell>
          <cell r="C167" t="str">
            <v>Sherwin Williams de CA., S.A. de C.V.</v>
          </cell>
        </row>
        <row r="168">
          <cell r="B168" t="str">
            <v>106105-4</v>
          </cell>
          <cell r="C168" t="str">
            <v>Motorola de El Salvador, S.A.</v>
          </cell>
        </row>
        <row r="169">
          <cell r="B169" t="str">
            <v>45078-2</v>
          </cell>
          <cell r="C169" t="str">
            <v>Universidad Francisco Gavidia</v>
          </cell>
        </row>
        <row r="170">
          <cell r="B170" t="str">
            <v>552-2</v>
          </cell>
          <cell r="C170" t="str">
            <v>Banco Agricola S.A.</v>
          </cell>
        </row>
        <row r="171">
          <cell r="B171" t="str">
            <v>27025-3</v>
          </cell>
          <cell r="C171" t="str">
            <v>Editorial Altamirano Madriz, S.A.</v>
          </cell>
        </row>
        <row r="172">
          <cell r="B172" t="str">
            <v>146998-3</v>
          </cell>
          <cell r="C172" t="str">
            <v>Urbman, S.A. de C.V.</v>
          </cell>
        </row>
        <row r="173">
          <cell r="B173" t="str">
            <v>153006-4</v>
          </cell>
          <cell r="C173" t="str">
            <v>Publimagen, S.A. de C.V.</v>
          </cell>
        </row>
        <row r="174">
          <cell r="B174" t="str">
            <v>8378-3</v>
          </cell>
          <cell r="C174" t="str">
            <v>Inversiones Bolivar, S.A. De C.V.</v>
          </cell>
        </row>
        <row r="175">
          <cell r="B175" t="str">
            <v>27907-2</v>
          </cell>
          <cell r="C175" t="str">
            <v>Asa Poster, S.A. De C.V.</v>
          </cell>
        </row>
        <row r="176">
          <cell r="B176" t="str">
            <v>332-8</v>
          </cell>
          <cell r="C176" t="str">
            <v>Pollo Campero de El Salvador</v>
          </cell>
        </row>
        <row r="177">
          <cell r="B177" t="str">
            <v>456-1</v>
          </cell>
          <cell r="C177" t="str">
            <v>Scotiabank El Salvador, S.A.</v>
          </cell>
        </row>
        <row r="178">
          <cell r="B178" t="str">
            <v>297-6</v>
          </cell>
          <cell r="C178" t="str">
            <v>Unilever de Centro America, S.A.</v>
          </cell>
        </row>
        <row r="179">
          <cell r="B179" t="str">
            <v>146998-3</v>
          </cell>
          <cell r="C179" t="str">
            <v>Urbman, S.A. de C.V.</v>
          </cell>
        </row>
        <row r="180">
          <cell r="B180" t="str">
            <v>44-2</v>
          </cell>
          <cell r="C180" t="str">
            <v>Publicidad Comercial, S.A. De C.V.</v>
          </cell>
        </row>
        <row r="181">
          <cell r="B181" t="str">
            <v>158785-5</v>
          </cell>
          <cell r="C181" t="str">
            <v>Leassing Cuscatlan, S.A. De C.V.</v>
          </cell>
        </row>
        <row r="182">
          <cell r="B182" t="str">
            <v>213-5</v>
          </cell>
          <cell r="C182" t="str">
            <v>Seguros e Inversiones, S.A.</v>
          </cell>
        </row>
        <row r="183">
          <cell r="B183" t="str">
            <v>134329-4</v>
          </cell>
          <cell r="C183" t="str">
            <v>Perfiles Internacionales, S.A. De C.V.</v>
          </cell>
        </row>
        <row r="184">
          <cell r="B184" t="str">
            <v>152846-0</v>
          </cell>
          <cell r="C184" t="str">
            <v>Distribuidora Agelsa, S.A. De C.V.</v>
          </cell>
        </row>
        <row r="185">
          <cell r="B185" t="str">
            <v>32015-3</v>
          </cell>
          <cell r="C185" t="str">
            <v>Glaxo Smithkline Beecham, El Salvador</v>
          </cell>
        </row>
        <row r="186">
          <cell r="B186" t="str">
            <v>157946-4</v>
          </cell>
          <cell r="C186" t="str">
            <v>Farmacéuticos Equivalentes,S.A. De C.V.</v>
          </cell>
        </row>
        <row r="187">
          <cell r="B187" t="str">
            <v>162198-3</v>
          </cell>
          <cell r="C187" t="str">
            <v>Copan Consuting, S.A. De C.V.</v>
          </cell>
        </row>
        <row r="188">
          <cell r="B188" t="str">
            <v>23175-4</v>
          </cell>
          <cell r="C188" t="str">
            <v>Telemovil El Salvador, S.A.</v>
          </cell>
        </row>
        <row r="189">
          <cell r="B189" t="str">
            <v>97895-7</v>
          </cell>
          <cell r="C189" t="str">
            <v>Compañía de Telecomunicaciones de El Salvador</v>
          </cell>
        </row>
        <row r="190">
          <cell r="B190" t="str">
            <v>516-9</v>
          </cell>
          <cell r="C190" t="str">
            <v>Nestle El Salvador, S.A. De C.V.</v>
          </cell>
        </row>
        <row r="191">
          <cell r="B191" t="str">
            <v>92085-1</v>
          </cell>
          <cell r="C191" t="str">
            <v>Elsa Lidia Guerra de Peraza</v>
          </cell>
        </row>
        <row r="192">
          <cell r="B192" t="str">
            <v>182869-4</v>
          </cell>
          <cell r="C192" t="str">
            <v>Box Marketing, S.A de C.V.</v>
          </cell>
        </row>
        <row r="193">
          <cell r="B193" t="str">
            <v>79042-7</v>
          </cell>
          <cell r="C193" t="str">
            <v>Salazar Romero, S.A. De C..V</v>
          </cell>
        </row>
        <row r="194">
          <cell r="B194" t="str">
            <v>558-4</v>
          </cell>
          <cell r="C194" t="str">
            <v>Didea Repuestos, S.A. De C.V.</v>
          </cell>
        </row>
        <row r="195">
          <cell r="B195" t="str">
            <v>471-5</v>
          </cell>
          <cell r="C195" t="str">
            <v>Embotelladora  La Cascada, S.A.</v>
          </cell>
        </row>
        <row r="196">
          <cell r="B196" t="str">
            <v>523-1</v>
          </cell>
          <cell r="C196" t="str">
            <v>Muebles Metalicos Prado, S.A. De C.V.</v>
          </cell>
        </row>
        <row r="197">
          <cell r="B197" t="str">
            <v>84181-7</v>
          </cell>
          <cell r="C197" t="str">
            <v>Grupo Polaris, S.A. De C.V.</v>
          </cell>
        </row>
        <row r="198">
          <cell r="B198" t="str">
            <v>88004-3</v>
          </cell>
          <cell r="C198" t="str">
            <v>Comunicación Creativa, S.A. De C.V.</v>
          </cell>
        </row>
        <row r="199">
          <cell r="B199" t="str">
            <v>156424-9</v>
          </cell>
          <cell r="C199" t="str">
            <v>Expo Eventos, S.A. De C.V.</v>
          </cell>
        </row>
        <row r="200">
          <cell r="B200" t="str">
            <v>115485-3</v>
          </cell>
          <cell r="C200" t="str">
            <v>Importadora y Distribuidora Beatrice,S.A. De C.V.</v>
          </cell>
        </row>
        <row r="201">
          <cell r="B201" t="str">
            <v>162869-4</v>
          </cell>
          <cell r="C201" t="str">
            <v>Box Marketing, S.A de C.V.</v>
          </cell>
        </row>
        <row r="202">
          <cell r="B202" t="str">
            <v>79245-4</v>
          </cell>
          <cell r="C202" t="str">
            <v>Banco Multisectorial de Inversiones</v>
          </cell>
        </row>
        <row r="203">
          <cell r="B203" t="str">
            <v>512-6</v>
          </cell>
          <cell r="C203" t="str">
            <v>Laboratorios López, S.A. De C.V.</v>
          </cell>
        </row>
        <row r="204">
          <cell r="B204" t="str">
            <v>167002-7</v>
          </cell>
          <cell r="C204" t="str">
            <v>TT Contratistas. S.A. De C.V.</v>
          </cell>
        </row>
        <row r="205">
          <cell r="B205" t="str">
            <v>90241-1</v>
          </cell>
          <cell r="C205" t="str">
            <v>DDB de El Salvador, S.A. de C.V.</v>
          </cell>
        </row>
        <row r="206">
          <cell r="B206" t="str">
            <v>82136-5</v>
          </cell>
          <cell r="C206" t="str">
            <v>Molina Bianchi y Asociados, S.A. de C.V.</v>
          </cell>
        </row>
        <row r="207">
          <cell r="B207" t="str">
            <v>169894-7</v>
          </cell>
          <cell r="C207" t="str">
            <v>Carlos Enrique Silva Monge</v>
          </cell>
        </row>
        <row r="208">
          <cell r="B208" t="str">
            <v>96969-9</v>
          </cell>
          <cell r="C208" t="str">
            <v>Winchester Trust, S.A. de C.V.</v>
          </cell>
        </row>
        <row r="209">
          <cell r="B209" t="str">
            <v>4041-0</v>
          </cell>
          <cell r="C209" t="str">
            <v>Arrocera San Francisco, S.A. de C.V.</v>
          </cell>
        </row>
        <row r="210">
          <cell r="B210" t="str">
            <v>94930-2</v>
          </cell>
          <cell r="C210" t="str">
            <v>Hotesa, S.A. de C.V.</v>
          </cell>
        </row>
        <row r="211">
          <cell r="B211" t="str">
            <v>141-4</v>
          </cell>
          <cell r="C211" t="str">
            <v>Sistemas Comestibles, S.A. de C.V.</v>
          </cell>
        </row>
        <row r="212">
          <cell r="B212" t="str">
            <v>131474-6</v>
          </cell>
          <cell r="C212" t="str">
            <v>Mariposa El Salvador, S.A. de C.V.</v>
          </cell>
        </row>
        <row r="213">
          <cell r="B213" t="str">
            <v>1491332-0</v>
          </cell>
          <cell r="C213" t="str">
            <v>Morales, Cecie Margarita</v>
          </cell>
        </row>
        <row r="214">
          <cell r="B214" t="str">
            <v>169894-7</v>
          </cell>
          <cell r="C214" t="str">
            <v>Silva Monge, Carlos Enrique</v>
          </cell>
        </row>
        <row r="215">
          <cell r="B215" t="str">
            <v>112358-0</v>
          </cell>
          <cell r="C215" t="str">
            <v>Juguesal, S.A.</v>
          </cell>
        </row>
        <row r="216">
          <cell r="B216" t="str">
            <v>349-2</v>
          </cell>
          <cell r="C216" t="str">
            <v>Compañía Hotelera Salvadoreña, S.A.</v>
          </cell>
        </row>
        <row r="217">
          <cell r="B217" t="str">
            <v>71432-1</v>
          </cell>
          <cell r="C217" t="str">
            <v>Bimbo de El Salvador, S.A. de C.V.</v>
          </cell>
        </row>
        <row r="218">
          <cell r="B218" t="str">
            <v>537-1</v>
          </cell>
          <cell r="C218" t="str">
            <v>Taca International Airlines, S.A.</v>
          </cell>
        </row>
        <row r="219">
          <cell r="B219" t="str">
            <v>27585-9</v>
          </cell>
          <cell r="C219" t="str">
            <v>Harper, S.A. de C.V.</v>
          </cell>
        </row>
        <row r="220">
          <cell r="B220" t="str">
            <v>401-4</v>
          </cell>
          <cell r="C220" t="str">
            <v>Empresas Adoc, S.A. de C.V.</v>
          </cell>
        </row>
        <row r="221">
          <cell r="B221" t="str">
            <v>74677-0</v>
          </cell>
          <cell r="C221" t="str">
            <v>Signo Publicidad, S.A. de C.V.</v>
          </cell>
        </row>
        <row r="222">
          <cell r="B222" t="str">
            <v>167325-0</v>
          </cell>
          <cell r="C222" t="str">
            <v>Via Directa, S.A. de C.V.</v>
          </cell>
        </row>
        <row r="223">
          <cell r="B223" t="str">
            <v>99812-5</v>
          </cell>
          <cell r="C223" t="str">
            <v>Duplica, S.A de C.V.</v>
          </cell>
        </row>
        <row r="224">
          <cell r="B224" t="str">
            <v>114896-0</v>
          </cell>
          <cell r="C224" t="str">
            <v>Receptor, S.A. de C.V.</v>
          </cell>
        </row>
        <row r="225">
          <cell r="B225" t="str">
            <v>6364-9</v>
          </cell>
          <cell r="C225" t="str">
            <v xml:space="preserve">Colegio Garcia Flamenco </v>
          </cell>
        </row>
        <row r="226">
          <cell r="B226" t="str">
            <v>10027-7</v>
          </cell>
          <cell r="C226" t="str">
            <v>Proinse, S.A. de C.V.</v>
          </cell>
        </row>
        <row r="227">
          <cell r="B227" t="str">
            <v>106286-7</v>
          </cell>
          <cell r="C227" t="str">
            <v>Amnett Telecomunicaciones Limitada</v>
          </cell>
        </row>
        <row r="228">
          <cell r="B228" t="str">
            <v>158715-0</v>
          </cell>
          <cell r="C228" t="str">
            <v>Trulyn, S.A. de C.V.</v>
          </cell>
        </row>
        <row r="229">
          <cell r="B229" t="str">
            <v>116795-3</v>
          </cell>
          <cell r="C229" t="str">
            <v>Digicel, S.A. de C.V.</v>
          </cell>
        </row>
        <row r="230">
          <cell r="B230" t="str">
            <v>154152-8</v>
          </cell>
          <cell r="C230" t="str">
            <v xml:space="preserve">Fidel Muricio Lopez Portillo </v>
          </cell>
        </row>
        <row r="231">
          <cell r="B231" t="str">
            <v>105990-4</v>
          </cell>
          <cell r="C231" t="str">
            <v>Publimovil, S.A. de C.V.</v>
          </cell>
        </row>
        <row r="232">
          <cell r="B232" t="str">
            <v>88244-5</v>
          </cell>
          <cell r="C232" t="str">
            <v>Dagoberto Acevedo</v>
          </cell>
        </row>
        <row r="233">
          <cell r="B233" t="str">
            <v>3939-0</v>
          </cell>
          <cell r="C233" t="str">
            <v>Supan, S.A. de C.V.</v>
          </cell>
        </row>
        <row r="234">
          <cell r="B234" t="str">
            <v>32757-3</v>
          </cell>
          <cell r="C234" t="str">
            <v>Laboratorios Vijosa, S.A. de C.V.</v>
          </cell>
        </row>
        <row r="235">
          <cell r="B235" t="str">
            <v>334-4</v>
          </cell>
          <cell r="C235" t="str">
            <v>Indufoam, S.A. de C.V.</v>
          </cell>
        </row>
        <row r="236">
          <cell r="B236" t="str">
            <v>4000-2</v>
          </cell>
          <cell r="C236" t="str">
            <v>Supermarino, S.A. DE C.V.</v>
          </cell>
        </row>
        <row r="237">
          <cell r="B237" t="str">
            <v>106009-0</v>
          </cell>
          <cell r="C237" t="str">
            <v>Renta Centro, S.A. de C.V.</v>
          </cell>
        </row>
        <row r="238">
          <cell r="B238" t="str">
            <v>173317-5</v>
          </cell>
          <cell r="C238" t="str">
            <v>Nutricenter, S.A. de C.V.</v>
          </cell>
        </row>
        <row r="239">
          <cell r="B239" t="str">
            <v>167343-1</v>
          </cell>
          <cell r="C239" t="str">
            <v>Inversiones Orinoco, S.A. de C.V.</v>
          </cell>
        </row>
        <row r="240">
          <cell r="B240" t="str">
            <v>127-9</v>
          </cell>
          <cell r="C240" t="str">
            <v>Liza, S.A. de C.V.</v>
          </cell>
        </row>
        <row r="241">
          <cell r="B241" t="str">
            <v>159119-3</v>
          </cell>
          <cell r="C241" t="str">
            <v>Inversiones de Moda, S.A. de C.V.</v>
          </cell>
        </row>
        <row r="242">
          <cell r="B242" t="str">
            <v>131-7</v>
          </cell>
          <cell r="C242" t="str">
            <v>Lopez Davison, S.A. de C.V.</v>
          </cell>
        </row>
        <row r="243">
          <cell r="B243" t="str">
            <v>3-5</v>
          </cell>
          <cell r="C243" t="str">
            <v>Raf, S.A. de C.V.</v>
          </cell>
        </row>
        <row r="244">
          <cell r="B244" t="str">
            <v>9417-0</v>
          </cell>
          <cell r="C244" t="str">
            <v>Harisa, S.A. de C.V.</v>
          </cell>
        </row>
        <row r="245">
          <cell r="B245" t="str">
            <v>99126-0</v>
          </cell>
          <cell r="C245" t="str">
            <v>Gama Auto Aire, S.A. de C.V.</v>
          </cell>
        </row>
        <row r="246">
          <cell r="B246" t="str">
            <v>162160-0</v>
          </cell>
          <cell r="C246" t="str">
            <v>Almacenadora Internacional, S.A. de  C.V.</v>
          </cell>
        </row>
        <row r="247">
          <cell r="B247" t="str">
            <v>171673-5</v>
          </cell>
          <cell r="C247" t="str">
            <v xml:space="preserve">Hector Rafael Alegria Velado </v>
          </cell>
        </row>
        <row r="248">
          <cell r="B248" t="str">
            <v>169294-7</v>
          </cell>
          <cell r="C248" t="str">
            <v>Educare, S.A.  De  C.V.</v>
          </cell>
        </row>
        <row r="249">
          <cell r="B249" t="str">
            <v>503-7</v>
          </cell>
          <cell r="C249" t="str">
            <v>DHL del Salvador, S.A.  De C.V.</v>
          </cell>
        </row>
        <row r="250">
          <cell r="B250" t="str">
            <v>26513-6</v>
          </cell>
          <cell r="C250" t="str">
            <v>Speciality Foods, S.A. de C.V.</v>
          </cell>
        </row>
        <row r="251">
          <cell r="B251" t="str">
            <v>159214-2</v>
          </cell>
          <cell r="C251" t="str">
            <v>Proimport, S.A. de C.V.</v>
          </cell>
        </row>
        <row r="252">
          <cell r="B252" t="str">
            <v>126388-0</v>
          </cell>
          <cell r="C252" t="str">
            <v xml:space="preserve">Rosa Maria Colato de Navas </v>
          </cell>
        </row>
        <row r="253">
          <cell r="B253" t="str">
            <v>166776-2</v>
          </cell>
          <cell r="C253" t="str">
            <v>Publi- 3D, S.A. de C.V.</v>
          </cell>
        </row>
        <row r="254">
          <cell r="B254" t="str">
            <v>173254-7</v>
          </cell>
          <cell r="C254" t="str">
            <v>American, S.A. de C.V.</v>
          </cell>
        </row>
        <row r="255">
          <cell r="B255" t="str">
            <v>100359-3</v>
          </cell>
          <cell r="C255" t="str">
            <v>Servicredit, S.A.  De  C.V.</v>
          </cell>
        </row>
        <row r="256">
          <cell r="B256" t="str">
            <v>29186-2</v>
          </cell>
          <cell r="C256" t="str">
            <v>Lonas Decorativas, S.A.  De  C.V.</v>
          </cell>
        </row>
        <row r="257">
          <cell r="B257" t="str">
            <v>116843-1</v>
          </cell>
          <cell r="C257" t="str">
            <v>Etc Ediciones, S.A. de C.V.</v>
          </cell>
        </row>
        <row r="258">
          <cell r="B258" t="str">
            <v>39352-5</v>
          </cell>
          <cell r="C258" t="str">
            <v>Emasal, S.A. de C.V.</v>
          </cell>
        </row>
        <row r="259">
          <cell r="B259" t="str">
            <v>97510-9</v>
          </cell>
          <cell r="C259" t="str">
            <v>Mabe de El Salvador, S.A. de C.V.</v>
          </cell>
        </row>
        <row r="260">
          <cell r="B260" t="str">
            <v>2109-6</v>
          </cell>
          <cell r="C260" t="str">
            <v>La Centro Americana, S.A.</v>
          </cell>
        </row>
        <row r="261">
          <cell r="B261" t="str">
            <v>173941-3</v>
          </cell>
          <cell r="C261" t="str">
            <v>Nolck Fischeramerica, S.A. de C.V.</v>
          </cell>
        </row>
        <row r="262">
          <cell r="B262" t="str">
            <v>184-8</v>
          </cell>
          <cell r="C262" t="str">
            <v>Apex Publicidad, S.A. de C.V.</v>
          </cell>
        </row>
        <row r="263">
          <cell r="B263" t="str">
            <v>104092-2</v>
          </cell>
          <cell r="C263" t="str">
            <v>Multimoda, S.A. de C.V.</v>
          </cell>
        </row>
        <row r="264">
          <cell r="B264" t="str">
            <v>172685-1</v>
          </cell>
          <cell r="C264" t="str">
            <v>Alvaro Manuel Barrientos</v>
          </cell>
        </row>
        <row r="265">
          <cell r="B265" t="str">
            <v>118774-9</v>
          </cell>
          <cell r="C265" t="str">
            <v>Come Bien, S.A. de C.V.</v>
          </cell>
        </row>
        <row r="266">
          <cell r="B266" t="str">
            <v>150838-5</v>
          </cell>
          <cell r="C266" t="str">
            <v xml:space="preserve">Lima Limon </v>
          </cell>
        </row>
        <row r="267">
          <cell r="B267" t="str">
            <v>173398-6</v>
          </cell>
          <cell r="C267" t="str">
            <v>Jose Arnoldo Bracamonte Rugamas</v>
          </cell>
        </row>
        <row r="268">
          <cell r="B268" t="str">
            <v>1011-1</v>
          </cell>
          <cell r="C268" t="str">
            <v>Crea Publicidad</v>
          </cell>
        </row>
        <row r="269">
          <cell r="B269" t="str">
            <v>320-4</v>
          </cell>
          <cell r="C269" t="str">
            <v>Etcetera, S.A. de C.V.</v>
          </cell>
        </row>
        <row r="270">
          <cell r="B270" t="str">
            <v>134837-7</v>
          </cell>
          <cell r="C270" t="str">
            <v>Elite Seguridad Electronica, S.A.  De C.V.</v>
          </cell>
        </row>
        <row r="271">
          <cell r="B271" t="str">
            <v>9303-3</v>
          </cell>
          <cell r="C271" t="str">
            <v>Autocentro, S.A.  De  C.V.</v>
          </cell>
        </row>
        <row r="272">
          <cell r="B272" t="str">
            <v>8324-0</v>
          </cell>
          <cell r="C272" t="str">
            <v>Inmobiliaria el Sitio, S.A. de C.V.</v>
          </cell>
        </row>
        <row r="273">
          <cell r="B273" t="str">
            <v>145452-7</v>
          </cell>
          <cell r="C273" t="str">
            <v>OIDO CENTER, S.A. de C.V.</v>
          </cell>
        </row>
        <row r="274">
          <cell r="B274" t="str">
            <v>139830-4</v>
          </cell>
          <cell r="C274" t="str">
            <v>Marketing &amp; Services Centro America, S.A. de C.V.</v>
          </cell>
        </row>
        <row r="275">
          <cell r="B275" t="str">
            <v>174074-6</v>
          </cell>
          <cell r="C275" t="str">
            <v>Mark Meats, S.A. de C.V.</v>
          </cell>
        </row>
        <row r="276">
          <cell r="B276" t="str">
            <v>556-8</v>
          </cell>
          <cell r="C276" t="str">
            <v>Tabacalera de El Salvador, S.A. de C.V.</v>
          </cell>
        </row>
        <row r="277">
          <cell r="B277" t="str">
            <v>126571-4</v>
          </cell>
          <cell r="C277" t="str">
            <v>Orq. Internacional Hermanos Flores, S.A. de C.V.</v>
          </cell>
        </row>
        <row r="278">
          <cell r="B278" t="str">
            <v>147577-8</v>
          </cell>
          <cell r="C278" t="str">
            <v>Sagrip, S.A. de C. V.</v>
          </cell>
        </row>
        <row r="279">
          <cell r="B279" t="str">
            <v>1862-7</v>
          </cell>
          <cell r="C279" t="str">
            <v>Helvetica, S.A. de C.V.</v>
          </cell>
        </row>
        <row r="280">
          <cell r="B280" t="str">
            <v>173497-8</v>
          </cell>
          <cell r="C280" t="str">
            <v>Remesas Familiares Cuscatlan, S.A. de C.V.</v>
          </cell>
        </row>
        <row r="281">
          <cell r="B281" t="str">
            <v>106898-6</v>
          </cell>
          <cell r="C281" t="str">
            <v xml:space="preserve">Carlos Manuel Escalante </v>
          </cell>
        </row>
        <row r="282">
          <cell r="B282" t="str">
            <v>115877-0</v>
          </cell>
          <cell r="C282" t="str">
            <v>Jimenez Blanco Y Quiroz, S.A. de C.V.</v>
          </cell>
        </row>
        <row r="283">
          <cell r="B283" t="str">
            <v>117353-1</v>
          </cell>
          <cell r="C283" t="str">
            <v>Salvador Asistencia, S.A.  De  C.V.</v>
          </cell>
        </row>
        <row r="284">
          <cell r="B284" t="str">
            <v>117965-7</v>
          </cell>
          <cell r="C284" t="str">
            <v>Europa Motors, S.A. de C.V.</v>
          </cell>
        </row>
        <row r="285">
          <cell r="B285" t="str">
            <v>474-0</v>
          </cell>
          <cell r="C285" t="str">
            <v>Gama Trading, S.A. de C.V.</v>
          </cell>
        </row>
        <row r="286">
          <cell r="B286" t="str">
            <v>13946-0</v>
          </cell>
          <cell r="C286" t="str">
            <v>Tropix, S.A. de C.V.</v>
          </cell>
        </row>
        <row r="287">
          <cell r="B287" t="str">
            <v>82857-2</v>
          </cell>
          <cell r="C287" t="str">
            <v>Microtech, S.A. de C.V.</v>
          </cell>
        </row>
        <row r="288">
          <cell r="B288" t="str">
            <v>171674-3</v>
          </cell>
          <cell r="C288" t="str">
            <v>Electrama, S.A. de C.V.</v>
          </cell>
        </row>
        <row r="289">
          <cell r="B289" t="str">
            <v>65366-7</v>
          </cell>
          <cell r="C289" t="str">
            <v>Palchar, S.A. de  C.V.</v>
          </cell>
        </row>
        <row r="290">
          <cell r="B290" t="str">
            <v>74188-4</v>
          </cell>
          <cell r="C290" t="str">
            <v>Merma, S.A. de C.V.</v>
          </cell>
        </row>
        <row r="291">
          <cell r="B291" t="str">
            <v>104710-8</v>
          </cell>
          <cell r="C291" t="str">
            <v>Corten, S.A.  De C.V.</v>
          </cell>
        </row>
        <row r="292">
          <cell r="B292" t="str">
            <v>117537-6</v>
          </cell>
          <cell r="C292" t="str">
            <v>Distribuidora de Lubricantes y Combustibles, S.A. de C.V.</v>
          </cell>
        </row>
        <row r="293">
          <cell r="B293" t="str">
            <v>161243-6</v>
          </cell>
          <cell r="C293" t="str">
            <v>Triple AAA Seguros, S.A.  De C.V.</v>
          </cell>
        </row>
        <row r="294">
          <cell r="B294" t="str">
            <v>161-9</v>
          </cell>
          <cell r="C294" t="str">
            <v>Lactosa,de C.V.</v>
          </cell>
        </row>
        <row r="295">
          <cell r="B295" t="str">
            <v>539-8</v>
          </cell>
          <cell r="C295" t="str">
            <v>Lancer, S.A. de C.V.</v>
          </cell>
        </row>
        <row r="296">
          <cell r="B296" t="str">
            <v>118023-5</v>
          </cell>
          <cell r="C296" t="str">
            <v>Almacena, S.A. de C.V.</v>
          </cell>
        </row>
        <row r="297">
          <cell r="B297" t="str">
            <v>102651-8</v>
          </cell>
          <cell r="C297" t="str">
            <v>Operadora Del Sur, S.A. de C.V.</v>
          </cell>
        </row>
        <row r="298">
          <cell r="B298" t="str">
            <v>170279-3</v>
          </cell>
          <cell r="C298" t="str">
            <v>Septimo Arte, S.A. de C.V.</v>
          </cell>
        </row>
        <row r="299">
          <cell r="B299" t="str">
            <v>140-6</v>
          </cell>
          <cell r="C299" t="str">
            <v>Servicios de Alimentos S.A. de C.V.</v>
          </cell>
        </row>
        <row r="300">
          <cell r="B300" t="str">
            <v>164091-8</v>
          </cell>
          <cell r="C300" t="str">
            <v>Nestor Amilcar Hernandez</v>
          </cell>
        </row>
        <row r="301">
          <cell r="B301" t="str">
            <v>134055-9</v>
          </cell>
          <cell r="C301" t="str">
            <v>Comercializadora Interamericana, .S.A.  De C.V.</v>
          </cell>
        </row>
        <row r="302">
          <cell r="B302" t="str">
            <v>125720-0</v>
          </cell>
          <cell r="C302" t="str">
            <v>CJV, S.A. de  C.V.</v>
          </cell>
        </row>
        <row r="303">
          <cell r="B303" t="str">
            <v>161762-6</v>
          </cell>
          <cell r="C303" t="str">
            <v>Publikat, S.A. de C.V.</v>
          </cell>
        </row>
        <row r="304">
          <cell r="B304" t="str">
            <v>165005-0</v>
          </cell>
          <cell r="C304" t="str">
            <v>Experta, S.A. de C.V.</v>
          </cell>
        </row>
        <row r="305">
          <cell r="B305" t="str">
            <v>1574745-5</v>
          </cell>
          <cell r="C305" t="str">
            <v>Alimentos Listos, S.A. de C.V.</v>
          </cell>
        </row>
        <row r="306">
          <cell r="B306" t="str">
            <v>5-1</v>
          </cell>
          <cell r="C306" t="str">
            <v>Kimberly Clark Centroamerica, S.A.</v>
          </cell>
        </row>
        <row r="307">
          <cell r="B307" t="str">
            <v>148368-8</v>
          </cell>
          <cell r="C307" t="str">
            <v>Logistics Group, S.A. de C.V.</v>
          </cell>
        </row>
        <row r="308">
          <cell r="B308" t="str">
            <v>94020-8</v>
          </cell>
          <cell r="C308" t="str">
            <v>America Interactiva, S.A. de C.V.</v>
          </cell>
        </row>
        <row r="309">
          <cell r="B309" t="str">
            <v>9885-0</v>
          </cell>
          <cell r="C309" t="str">
            <v>Corporacion de Oficiales de la F.A.</v>
          </cell>
        </row>
        <row r="310">
          <cell r="B310" t="str">
            <v>175165-6</v>
          </cell>
          <cell r="C310" t="str">
            <v>Palma Guitierrez, S.A.de C.V.</v>
          </cell>
        </row>
        <row r="311">
          <cell r="B311" t="str">
            <v>148791-8</v>
          </cell>
          <cell r="C311" t="str">
            <v>Carlos Ricardo Morales Alfonso</v>
          </cell>
        </row>
        <row r="312">
          <cell r="B312" t="str">
            <v>377-8</v>
          </cell>
          <cell r="C312" t="str">
            <v xml:space="preserve">Almacenes Adoc, S.A. </v>
          </cell>
        </row>
        <row r="313">
          <cell r="B313" t="str">
            <v>1603-9</v>
          </cell>
          <cell r="C313" t="str">
            <v>ANLE, S.A. DE C.V.</v>
          </cell>
        </row>
        <row r="314">
          <cell r="B314" t="str">
            <v>158793-6</v>
          </cell>
          <cell r="C314" t="str">
            <v>Insight Marketing, S.A. de C.V.</v>
          </cell>
        </row>
        <row r="315">
          <cell r="B315" t="str">
            <v>145025-4</v>
          </cell>
          <cell r="C315" t="str">
            <v>Pinturerias Comex de El Salvador, S.A. de C.V.</v>
          </cell>
        </row>
        <row r="316">
          <cell r="B316" t="str">
            <v>5501-8</v>
          </cell>
          <cell r="C316" t="str">
            <v>Savona, S.A. de C.V.</v>
          </cell>
        </row>
        <row r="317">
          <cell r="B317" t="str">
            <v>76503-1</v>
          </cell>
          <cell r="C317" t="str">
            <v>Banco de America Central, S.A.</v>
          </cell>
        </row>
        <row r="318">
          <cell r="B318" t="str">
            <v>168143-2</v>
          </cell>
          <cell r="C318" t="str">
            <v>Dermalaser, S.A. de C.V.</v>
          </cell>
        </row>
        <row r="319">
          <cell r="B319" t="str">
            <v>165667-0</v>
          </cell>
          <cell r="C319" t="str">
            <v>Proyectos Deportivos El Salvador, S.A. de C.V.</v>
          </cell>
        </row>
        <row r="320">
          <cell r="B320" t="str">
            <v>123995-2</v>
          </cell>
          <cell r="C320" t="str">
            <v>OMD EL SALVADOR, S.A. DE C.V.</v>
          </cell>
        </row>
        <row r="321">
          <cell r="B321" t="str">
            <v>78728-0</v>
          </cell>
          <cell r="C321" t="str">
            <v>Tarjetas de Oro, S.A. de C.V.</v>
          </cell>
        </row>
        <row r="322">
          <cell r="B322" t="str">
            <v>457-0</v>
          </cell>
          <cell r="C322" t="str">
            <v>Par - 2, S.A. de C.V.</v>
          </cell>
        </row>
        <row r="323">
          <cell r="B323" t="str">
            <v>76796-4</v>
          </cell>
          <cell r="C323" t="str">
            <v>Demasal, S.A. de C.V.</v>
          </cell>
        </row>
        <row r="324">
          <cell r="B324" t="str">
            <v>115078-9</v>
          </cell>
          <cell r="C324" t="str">
            <v>Coinversal, S.A. de C.V.</v>
          </cell>
        </row>
        <row r="325">
          <cell r="B325" t="str">
            <v>177745-0</v>
          </cell>
          <cell r="C325" t="str">
            <v>Intelego, S.A. de C.V.</v>
          </cell>
        </row>
        <row r="326">
          <cell r="B326" t="str">
            <v>313-1</v>
          </cell>
          <cell r="C326" t="str">
            <v>Lemusimun Publicidad, S.A. de C.V.</v>
          </cell>
        </row>
        <row r="327">
          <cell r="B327" t="str">
            <v>173398-6</v>
          </cell>
          <cell r="C327" t="str">
            <v>Jose Arnoldo Bracamonte Rugamas</v>
          </cell>
        </row>
        <row r="328">
          <cell r="B328" t="str">
            <v>173850-4</v>
          </cell>
          <cell r="C328" t="str">
            <v>Grupo Eme, S.A. de C.V.</v>
          </cell>
        </row>
        <row r="329">
          <cell r="B329" t="str">
            <v>3945-4</v>
          </cell>
          <cell r="C329" t="str">
            <v>Aval Card, S.A. de C.V.</v>
          </cell>
        </row>
        <row r="330">
          <cell r="B330" t="str">
            <v>308-5</v>
          </cell>
          <cell r="C330" t="str">
            <v>Cosper, S.A. de C.V.</v>
          </cell>
        </row>
        <row r="331">
          <cell r="B331" t="str">
            <v>9310-6</v>
          </cell>
          <cell r="C331" t="str">
            <v>Establecimientos Ancalmo, S.A. de C.V.</v>
          </cell>
        </row>
        <row r="332">
          <cell r="B332" t="str">
            <v>164386-0</v>
          </cell>
          <cell r="C332" t="str">
            <v>Comunicación y Proyectos, S.A. de C.V.</v>
          </cell>
        </row>
        <row r="333">
          <cell r="B333" t="str">
            <v>172547-1</v>
          </cell>
          <cell r="C333" t="str">
            <v>Conocosal, S.A. de C.V.</v>
          </cell>
        </row>
        <row r="334">
          <cell r="B334" t="str">
            <v>3156-9</v>
          </cell>
          <cell r="C334" t="str">
            <v>Prefabricados, S.A. de C.V.</v>
          </cell>
        </row>
        <row r="335">
          <cell r="B335" t="str">
            <v>113-9</v>
          </cell>
          <cell r="C335" t="str">
            <v>Copresa, S.A. de C.V.</v>
          </cell>
        </row>
        <row r="336">
          <cell r="B336" t="str">
            <v>146981-7</v>
          </cell>
          <cell r="C336" t="str">
            <v>Alcansa, S.A. de C.V.</v>
          </cell>
        </row>
        <row r="337">
          <cell r="B337" t="str">
            <v>139393-3</v>
          </cell>
          <cell r="C337" t="str">
            <v>Ana Lucrecia Figueroa Musaus</v>
          </cell>
        </row>
        <row r="338">
          <cell r="B338" t="str">
            <v>79034-6</v>
          </cell>
          <cell r="C338" t="str">
            <v xml:space="preserve">Salomon Cabellero </v>
          </cell>
        </row>
        <row r="339">
          <cell r="B339" t="str">
            <v>406-5</v>
          </cell>
          <cell r="C339" t="str">
            <v>Fasani, S.A. de C.V.</v>
          </cell>
        </row>
        <row r="340">
          <cell r="B340" t="str">
            <v>4526-8</v>
          </cell>
          <cell r="C340" t="str">
            <v>Proyect de El Salvador, S.A. de C.V.</v>
          </cell>
        </row>
        <row r="341">
          <cell r="B341" t="str">
            <v>138424-7</v>
          </cell>
          <cell r="C341" t="str">
            <v>Jesus Maria Eduardo Sagone Aycinena</v>
          </cell>
        </row>
        <row r="342">
          <cell r="B342" t="str">
            <v>253-4</v>
          </cell>
          <cell r="C342" t="str">
            <v>Industrias ST Jack's, S.A. de C.V.</v>
          </cell>
        </row>
        <row r="343">
          <cell r="B343" t="str">
            <v>124277-1</v>
          </cell>
          <cell r="C343" t="str">
            <v>Sarai Martinez</v>
          </cell>
        </row>
        <row r="344">
          <cell r="B344" t="str">
            <v>172209-1</v>
          </cell>
          <cell r="C344" t="str">
            <v>Roberto Carlos Franco Ingles</v>
          </cell>
        </row>
        <row r="345">
          <cell r="B345" t="str">
            <v>17666-0</v>
          </cell>
          <cell r="C345" t="str">
            <v>CellMaster, S.A. de C.V.</v>
          </cell>
        </row>
        <row r="346">
          <cell r="B346" t="str">
            <v>123986-1</v>
          </cell>
          <cell r="C346" t="str">
            <v>Lilian Esperanza Caballero de Ruiz</v>
          </cell>
        </row>
        <row r="347">
          <cell r="B347" t="str">
            <v>123465-5</v>
          </cell>
          <cell r="C347" t="str">
            <v>Salvador Chevez Gomar</v>
          </cell>
        </row>
        <row r="348">
          <cell r="B348" t="str">
            <v>4267-6</v>
          </cell>
          <cell r="C348" t="str">
            <v>Jm Creativos, S.A. de C.V.</v>
          </cell>
        </row>
        <row r="349">
          <cell r="B349" t="str">
            <v>74918-4</v>
          </cell>
          <cell r="C349" t="str">
            <v>Dinamica Industrial, S.A. de C.V.</v>
          </cell>
        </row>
        <row r="350">
          <cell r="B350" t="str">
            <v>101988-0</v>
          </cell>
          <cell r="C350" t="str">
            <v>Asesora Publicitaria Centroamericana, S.A. de C.V.</v>
          </cell>
        </row>
        <row r="351">
          <cell r="B351" t="str">
            <v>155623-0</v>
          </cell>
          <cell r="C351" t="str">
            <v>Msac, S.A. de C.V.</v>
          </cell>
        </row>
        <row r="352">
          <cell r="B352" t="str">
            <v>169213-6</v>
          </cell>
          <cell r="C352" t="str">
            <v>Capitel Studio, S.A. de C.V.</v>
          </cell>
        </row>
        <row r="353">
          <cell r="B353" t="str">
            <v>170473-4</v>
          </cell>
          <cell r="C353" t="str">
            <v>Consultoria y Contabilidad R&amp;R, S.A. de C.V.</v>
          </cell>
        </row>
        <row r="354">
          <cell r="B354" t="str">
            <v>595-9</v>
          </cell>
          <cell r="C354" t="str">
            <v>Colgate Palmolive, (C.A.) Inc.</v>
          </cell>
        </row>
        <row r="355">
          <cell r="B355" t="str">
            <v>308-5</v>
          </cell>
          <cell r="C355" t="str">
            <v>Cosmeticos y Perfumes, S.A. de C.V.</v>
          </cell>
        </row>
        <row r="356">
          <cell r="B356" t="str">
            <v>118998-0</v>
          </cell>
          <cell r="C356" t="str">
            <v>Acetep, S.A. de C.V.</v>
          </cell>
        </row>
        <row r="357">
          <cell r="B357" t="str">
            <v>130335-7</v>
          </cell>
          <cell r="C357" t="str">
            <v>Omnimark de El Salvador, S.A. de C.V.</v>
          </cell>
        </row>
        <row r="358">
          <cell r="B358" t="str">
            <v>173834-9</v>
          </cell>
          <cell r="C358" t="str">
            <v>Impacto Estrategico, S.A. de C.V.</v>
          </cell>
        </row>
        <row r="359">
          <cell r="B359" t="str">
            <v>147896-8</v>
          </cell>
          <cell r="C359" t="str">
            <v>Oye Action Marketing,S.A. de C.V.</v>
          </cell>
        </row>
        <row r="360">
          <cell r="B360" t="str">
            <v>76503-1</v>
          </cell>
          <cell r="C360" t="str">
            <v>banc</v>
          </cell>
        </row>
        <row r="361">
          <cell r="B361" t="str">
            <v>128882-3</v>
          </cell>
          <cell r="C361" t="str">
            <v>Pavito Criollo, S.A. de C.V.</v>
          </cell>
        </row>
        <row r="362">
          <cell r="B362" t="str">
            <v>123609-3</v>
          </cell>
          <cell r="C362" t="str">
            <v>Tania Maceda de Perez</v>
          </cell>
        </row>
        <row r="363">
          <cell r="B363" t="str">
            <v>13-2</v>
          </cell>
          <cell r="C363" t="str">
            <v>Hernandez Hermanos, S.A. de C.V.</v>
          </cell>
        </row>
        <row r="364">
          <cell r="B364" t="str">
            <v>71887-4</v>
          </cell>
          <cell r="C364" t="str">
            <v xml:space="preserve">Raul Pinto </v>
          </cell>
        </row>
        <row r="365">
          <cell r="B365" t="str">
            <v>162744-5</v>
          </cell>
          <cell r="C365" t="str">
            <v xml:space="preserve">Gonzalo Armando Solorano Guillen </v>
          </cell>
        </row>
        <row r="366">
          <cell r="B366" t="str">
            <v>587-8</v>
          </cell>
          <cell r="C366" t="str">
            <v xml:space="preserve">American Airlines </v>
          </cell>
        </row>
        <row r="367">
          <cell r="B367" t="str">
            <v>21839-1</v>
          </cell>
          <cell r="C367" t="str">
            <v>Pullmatur, S.A. de C.V.</v>
          </cell>
        </row>
        <row r="368">
          <cell r="B368" t="str">
            <v>174133-1</v>
          </cell>
          <cell r="C368" t="str">
            <v>Salvador Alberto Murga Ruiz</v>
          </cell>
        </row>
        <row r="369">
          <cell r="B369" t="str">
            <v>119774-9</v>
          </cell>
          <cell r="C369" t="str">
            <v>Come Bien, S.A. de C.V.</v>
          </cell>
        </row>
        <row r="370">
          <cell r="B370" t="str">
            <v>260-7</v>
          </cell>
          <cell r="C370" t="str">
            <v>Agrosania, S.A. de C.V.</v>
          </cell>
        </row>
        <row r="371">
          <cell r="B371" t="str">
            <v>96726-2</v>
          </cell>
          <cell r="C371" t="str">
            <v>Parque Jardin Las Rosas de San Salvador, S.A. de C.V.</v>
          </cell>
        </row>
        <row r="372">
          <cell r="B372" t="str">
            <v>86857-4</v>
          </cell>
          <cell r="C372" t="str">
            <v xml:space="preserve">Mauricio Garcia Guevara </v>
          </cell>
        </row>
        <row r="373">
          <cell r="B373" t="str">
            <v>176289-8</v>
          </cell>
          <cell r="C373" t="str">
            <v>Mercadeo Estrategico, S.A. de C.V.</v>
          </cell>
        </row>
        <row r="374">
          <cell r="B374" t="str">
            <v>148102-4</v>
          </cell>
          <cell r="C374" t="str">
            <v>Crio Inversiones, S.A. de C.V.</v>
          </cell>
        </row>
        <row r="375">
          <cell r="B375" t="str">
            <v>767863-0</v>
          </cell>
          <cell r="C375" t="str">
            <v>Centro de Servicio de Apotrofes Tono Car, S.A. de C.V.</v>
          </cell>
        </row>
        <row r="376">
          <cell r="B376" t="str">
            <v>62959-6</v>
          </cell>
          <cell r="C376" t="str">
            <v xml:space="preserve">Camara Alemana Salvadoreña de Comercio e Industria </v>
          </cell>
        </row>
        <row r="377">
          <cell r="B377" t="str">
            <v>171155-3</v>
          </cell>
          <cell r="C377" t="str">
            <v>Inversiones Rocome, S.A. de C.V.</v>
          </cell>
        </row>
        <row r="378">
          <cell r="B378" t="str">
            <v>176713-5</v>
          </cell>
          <cell r="C378" t="str">
            <v xml:space="preserve">Alex Antonio Martinez Pineda </v>
          </cell>
        </row>
        <row r="379">
          <cell r="B379" t="str">
            <v>172736-4</v>
          </cell>
          <cell r="C379" t="str">
            <v>Pollo Master, S.A. de C.V.</v>
          </cell>
        </row>
        <row r="380">
          <cell r="B380" t="str">
            <v>87902-9</v>
          </cell>
          <cell r="C380" t="str">
            <v>Importadora Monaco, S.A. de C.V.</v>
          </cell>
        </row>
        <row r="381">
          <cell r="B381" t="str">
            <v>172066-1</v>
          </cell>
          <cell r="C381" t="str">
            <v>Industrias Mazel, S.A. de C.V.</v>
          </cell>
        </row>
        <row r="382">
          <cell r="B382" t="str">
            <v>171352-9</v>
          </cell>
          <cell r="C382" t="str">
            <v>Multirotulos de Centro America, S.A. de C.V.</v>
          </cell>
        </row>
        <row r="383">
          <cell r="B383" t="str">
            <v>32578-3</v>
          </cell>
          <cell r="C383" t="str">
            <v>Farmix, S.A. de C.V.</v>
          </cell>
        </row>
        <row r="384">
          <cell r="B384" t="str">
            <v>133080-4</v>
          </cell>
          <cell r="C384" t="str">
            <v>Avaluos Industriales, S.A. de C.V.</v>
          </cell>
        </row>
        <row r="385">
          <cell r="B385" t="str">
            <v>156060-2</v>
          </cell>
          <cell r="C385" t="str">
            <v xml:space="preserve">Luis Rodrigo Javier Quintanilla Monedero </v>
          </cell>
        </row>
        <row r="386">
          <cell r="B386" t="str">
            <v>66503-1</v>
          </cell>
        </row>
        <row r="387">
          <cell r="B387" t="str">
            <v>76503-1</v>
          </cell>
        </row>
        <row r="388">
          <cell r="B388" t="str">
            <v>165257-1</v>
          </cell>
          <cell r="C388" t="str">
            <v>Maria Gabriela Ramos de Gutierrez</v>
          </cell>
        </row>
        <row r="389">
          <cell r="B389" t="str">
            <v>131310-9</v>
          </cell>
          <cell r="C389" t="str">
            <v>Industrias Laford, S.A. de C.V.</v>
          </cell>
        </row>
        <row r="390">
          <cell r="B390" t="str">
            <v>164869-6</v>
          </cell>
          <cell r="C390" t="str">
            <v>Moda y Estilo, S.A. de C.V.</v>
          </cell>
        </row>
        <row r="391">
          <cell r="B391" t="str">
            <v>290-0</v>
          </cell>
          <cell r="C391" t="str">
            <v>Librería Cervantes, S.A. de C.V.</v>
          </cell>
        </row>
        <row r="392">
          <cell r="B392" t="str">
            <v>152845-0</v>
          </cell>
          <cell r="C392" t="str">
            <v>Distribuidora Agelsa, S.A. De C.V.</v>
          </cell>
        </row>
        <row r="393">
          <cell r="B393" t="str">
            <v>179700-4</v>
          </cell>
          <cell r="C393" t="str">
            <v>Franquicias Internacionales, S.A. de C.V.</v>
          </cell>
        </row>
        <row r="394">
          <cell r="B394" t="str">
            <v>6848-9</v>
          </cell>
          <cell r="C394" t="str">
            <v>Funes y Asociados Publicidad, S.A. de C.V.</v>
          </cell>
        </row>
        <row r="395">
          <cell r="B395" t="str">
            <v>1838-4</v>
          </cell>
          <cell r="C395" t="str">
            <v>Peñaflor, S.A. de C.V.</v>
          </cell>
        </row>
        <row r="396">
          <cell r="B396" t="str">
            <v>152184-0</v>
          </cell>
          <cell r="C396" t="str">
            <v>Joy, S.A. de C.V.</v>
          </cell>
        </row>
        <row r="397">
          <cell r="B397" t="str">
            <v>41634-7</v>
          </cell>
          <cell r="C397" t="str">
            <v>Farmacia Virgen de Guadalupe</v>
          </cell>
        </row>
        <row r="398">
          <cell r="B398" t="str">
            <v>42405-6</v>
          </cell>
          <cell r="C398" t="str">
            <v>Gante, S.A. de C.V.</v>
          </cell>
        </row>
        <row r="399">
          <cell r="B399" t="str">
            <v>126153-2</v>
          </cell>
          <cell r="C399" t="str">
            <v>Automoto, S.A. de C.V.</v>
          </cell>
        </row>
        <row r="400">
          <cell r="B400" t="str">
            <v>484-7</v>
          </cell>
          <cell r="C400" t="str">
            <v>Salones de Belleza y Equipos de El Salvador</v>
          </cell>
        </row>
        <row r="401">
          <cell r="B401" t="str">
            <v>173031-4</v>
          </cell>
          <cell r="C401" t="str">
            <v>Sociedad Educativa Liceo Castilla, S.A. de C.V.</v>
          </cell>
        </row>
        <row r="402">
          <cell r="B402" t="str">
            <v>84053-0</v>
          </cell>
          <cell r="C402" t="str">
            <v>Palmetto, S.A. de C.V.</v>
          </cell>
        </row>
        <row r="403">
          <cell r="B403" t="str">
            <v>100064-0</v>
          </cell>
          <cell r="C403" t="str">
            <v>Innovacion  Digital, S.A. de C.V.</v>
          </cell>
        </row>
        <row r="404">
          <cell r="B404" t="str">
            <v>591-6</v>
          </cell>
          <cell r="C404" t="str">
            <v>Distribuidora Nacional, S.A. de C.V.</v>
          </cell>
        </row>
        <row r="405">
          <cell r="B405" t="str">
            <v>9250-9</v>
          </cell>
          <cell r="C405" t="str">
            <v xml:space="preserve">Noe Alberto Guillen </v>
          </cell>
        </row>
        <row r="406">
          <cell r="B406" t="str">
            <v>75460-9</v>
          </cell>
          <cell r="C406" t="str">
            <v xml:space="preserve">Carlos Humberto Molina Reyes </v>
          </cell>
        </row>
        <row r="407">
          <cell r="B407" t="str">
            <v>26885-2</v>
          </cell>
          <cell r="C407" t="str">
            <v>Corporacion Redes, S.A. de C.V.</v>
          </cell>
        </row>
        <row r="408">
          <cell r="B408" t="str">
            <v>173672-9</v>
          </cell>
          <cell r="C408" t="str">
            <v>Cosechas, S.A. de C.V.</v>
          </cell>
        </row>
        <row r="409">
          <cell r="B409" t="str">
            <v>5170-5</v>
          </cell>
          <cell r="C409" t="str">
            <v>Dutriz Hermanos, S.A. de C.V.</v>
          </cell>
        </row>
        <row r="410">
          <cell r="B410" t="str">
            <v>78573-3</v>
          </cell>
          <cell r="C410" t="str">
            <v xml:space="preserve">Olga Ines Miranda de Villanova </v>
          </cell>
        </row>
        <row r="411">
          <cell r="B411" t="str">
            <v>171791-7</v>
          </cell>
          <cell r="C411" t="str">
            <v>Distribuidora Negocios Internacionales, S.A. de C.V.</v>
          </cell>
        </row>
        <row r="412">
          <cell r="B412" t="str">
            <v>27653-7</v>
          </cell>
          <cell r="C412" t="str">
            <v xml:space="preserve">Industrias Topaz, S.A. </v>
          </cell>
        </row>
        <row r="413">
          <cell r="B413" t="str">
            <v>102971-1</v>
          </cell>
          <cell r="C413" t="str">
            <v>Universidad Nueva San Salvador</v>
          </cell>
        </row>
        <row r="414">
          <cell r="B414" t="str">
            <v>298-4</v>
          </cell>
          <cell r="C414" t="str">
            <v>Olin's, S.A. de C.V.</v>
          </cell>
        </row>
        <row r="415">
          <cell r="B415" t="str">
            <v>82480-1</v>
          </cell>
          <cell r="C415" t="str">
            <v xml:space="preserve">Vilma Elizabeth Lopez de Molina </v>
          </cell>
        </row>
        <row r="416">
          <cell r="B416" t="str">
            <v>143441-8</v>
          </cell>
          <cell r="C416" t="str">
            <v>Distribuidores y Comercializadores, S.A. de C.V.</v>
          </cell>
        </row>
        <row r="417">
          <cell r="B417" t="str">
            <v>139048-9</v>
          </cell>
          <cell r="C417" t="str">
            <v>Grupo Los Tres El Salvador, S.A. de C.V.</v>
          </cell>
        </row>
        <row r="418">
          <cell r="B418" t="str">
            <v>171732-0</v>
          </cell>
          <cell r="C418" t="str">
            <v>Guillermo Lopez, S.A. de C.V.</v>
          </cell>
        </row>
        <row r="419">
          <cell r="B419" t="str">
            <v>21-3</v>
          </cell>
          <cell r="C419" t="str">
            <v xml:space="preserve">J Walter Thompson </v>
          </cell>
        </row>
        <row r="420">
          <cell r="B420" t="str">
            <v>108620-0</v>
          </cell>
          <cell r="C420" t="str">
            <v>Data Point, S.A. de C.V.</v>
          </cell>
        </row>
        <row r="421">
          <cell r="B421" t="str">
            <v>149580-1</v>
          </cell>
          <cell r="C421" t="str">
            <v>Diamond Consulting Group, S.A. de C.V.</v>
          </cell>
        </row>
        <row r="422">
          <cell r="B422" t="str">
            <v>110924-3</v>
          </cell>
          <cell r="C422" t="str">
            <v>Intelfon, S.A. de C.V.</v>
          </cell>
        </row>
        <row r="423">
          <cell r="B423" t="str">
            <v>178390-5</v>
          </cell>
          <cell r="C423" t="str">
            <v>Sociedad Deportiva L.C., S.A. de C.V.</v>
          </cell>
        </row>
        <row r="424">
          <cell r="B424" t="str">
            <v>46-9</v>
          </cell>
          <cell r="C424" t="str">
            <v>Licores de Centroamerica, S.A. de C.V.</v>
          </cell>
        </row>
        <row r="425">
          <cell r="B425" t="str">
            <v>103878-8</v>
          </cell>
          <cell r="C425" t="str">
            <v>Servamatic, S.A. de C.V.</v>
          </cell>
        </row>
        <row r="426">
          <cell r="B426" t="str">
            <v>606-8</v>
          </cell>
          <cell r="C426" t="str">
            <v>Camen Elena Peralta de Acevedo</v>
          </cell>
        </row>
        <row r="427">
          <cell r="B427" t="str">
            <v>149301-7</v>
          </cell>
          <cell r="C427" t="str">
            <v>Mitsuko Arquitectos, S.A. de C.V.</v>
          </cell>
        </row>
        <row r="428">
          <cell r="B428" t="str">
            <v>159886-2</v>
          </cell>
          <cell r="C428" t="str">
            <v>Creatividad Vial Especializada, S.A. de C.V.</v>
          </cell>
        </row>
        <row r="429">
          <cell r="B429" t="str">
            <v>181681-0</v>
          </cell>
          <cell r="C429" t="str">
            <v>Corporacion Juarez, S.A. de C.V.</v>
          </cell>
        </row>
        <row r="430">
          <cell r="B430" t="str">
            <v>4655-8</v>
          </cell>
          <cell r="C430" t="str">
            <v>Pintura y Enderezado, S.A. de C.V.</v>
          </cell>
        </row>
        <row r="431">
          <cell r="B431" t="str">
            <v>7557-4</v>
          </cell>
          <cell r="C431" t="str">
            <v>Cooperativa Ganadera de Sonsonate de R.L.</v>
          </cell>
        </row>
        <row r="432">
          <cell r="B432" t="str">
            <v>183083-8</v>
          </cell>
          <cell r="C432" t="str">
            <v>Color Technology Group, S.A. de C.V.</v>
          </cell>
        </row>
        <row r="433">
          <cell r="B433" t="str">
            <v>181040-5</v>
          </cell>
          <cell r="C433" t="str">
            <v>Cafebar, S.A. de C.V.</v>
          </cell>
        </row>
        <row r="434">
          <cell r="B434" t="str">
            <v>104774-4</v>
          </cell>
          <cell r="C434" t="str">
            <v xml:space="preserve">Afp Crecer, S.A. </v>
          </cell>
        </row>
        <row r="435">
          <cell r="B435" t="str">
            <v>290-9</v>
          </cell>
          <cell r="C435" t="str">
            <v>Librería Cervantes, S.A. de C.V.</v>
          </cell>
        </row>
        <row r="436">
          <cell r="B436" t="str">
            <v>177217-9</v>
          </cell>
          <cell r="C436" t="str">
            <v>Tomografia Computarizada Multicorte, S.A. de C.V.</v>
          </cell>
        </row>
        <row r="437">
          <cell r="B437" t="str">
            <v>173848-5</v>
          </cell>
          <cell r="C437" t="str">
            <v>JV Sistemas de Seguridad, S.A. de C.V.</v>
          </cell>
        </row>
        <row r="438">
          <cell r="B438" t="str">
            <v>77392-1</v>
          </cell>
          <cell r="C438" t="str">
            <v>Parts - Zone, S.A. de C.V.</v>
          </cell>
        </row>
        <row r="439">
          <cell r="B439" t="str">
            <v>3478-9</v>
          </cell>
          <cell r="C439" t="str">
            <v>Vipa, S.A. de C.V.</v>
          </cell>
        </row>
        <row r="440">
          <cell r="B440" t="str">
            <v>91511-4</v>
          </cell>
          <cell r="C440" t="str">
            <v>Fasor, S.A. de C.V.</v>
          </cell>
        </row>
        <row r="441">
          <cell r="B441" t="str">
            <v>569-0</v>
          </cell>
          <cell r="C441" t="str">
            <v>Distribuidora de Automoviles, S.A. de C.V.</v>
          </cell>
        </row>
        <row r="442">
          <cell r="B442" t="str">
            <v>340-9</v>
          </cell>
          <cell r="C442" t="str">
            <v>Proagro de Centro America, S.A. de C.V.</v>
          </cell>
        </row>
        <row r="443">
          <cell r="B443" t="str">
            <v>524-0</v>
          </cell>
          <cell r="C443" t="str">
            <v>D'Casa, S.A. de C.V.</v>
          </cell>
        </row>
        <row r="444">
          <cell r="B444" t="str">
            <v>171190-9</v>
          </cell>
          <cell r="C444" t="str">
            <v>360 Grados BMK, S.A. de C.V.</v>
          </cell>
        </row>
        <row r="445">
          <cell r="B445" t="str">
            <v>147455-3</v>
          </cell>
          <cell r="C445" t="str">
            <v>Grupo Seis Nueve Ochenta, S.A. de C.V.</v>
          </cell>
        </row>
        <row r="446">
          <cell r="B446" t="str">
            <v>33380-8</v>
          </cell>
          <cell r="C446" t="str">
            <v>Industrias Facela, S.A. de C.V.</v>
          </cell>
        </row>
        <row r="447">
          <cell r="B447" t="str">
            <v>8476-0</v>
          </cell>
          <cell r="C447" t="str">
            <v>Automotriz Miguel Angel, S.A. de C.V.</v>
          </cell>
        </row>
        <row r="448">
          <cell r="B448" t="str">
            <v>79138-5</v>
          </cell>
          <cell r="C448" t="str">
            <v>Editorial La Ceiba, S.A. de C.V.</v>
          </cell>
        </row>
        <row r="449">
          <cell r="B449" t="str">
            <v>77768-4</v>
          </cell>
          <cell r="C449" t="str">
            <v>Abel Antonio Rendon</v>
          </cell>
        </row>
        <row r="450">
          <cell r="B450" t="str">
            <v>180254-6</v>
          </cell>
          <cell r="C450" t="str">
            <v>BT Centroamerica, S.A. de C.V.</v>
          </cell>
        </row>
        <row r="451">
          <cell r="B451" t="str">
            <v>110538-9</v>
          </cell>
          <cell r="C451" t="str">
            <v>Mercadeo &amp; Comunicación, S.A. de C.V.</v>
          </cell>
        </row>
        <row r="452">
          <cell r="B452" t="str">
            <v>261-5</v>
          </cell>
          <cell r="C452" t="str">
            <v>Galvanissa de C.V.</v>
          </cell>
        </row>
        <row r="453">
          <cell r="B453" t="str">
            <v>135354-1</v>
          </cell>
          <cell r="C453" t="str">
            <v>Hector Julian Barrera Hernandez</v>
          </cell>
        </row>
        <row r="454">
          <cell r="B454" t="str">
            <v>175532-4</v>
          </cell>
          <cell r="C454" t="str">
            <v>B &amp; G El Salvador, S.A. de C.V.</v>
          </cell>
        </row>
        <row r="455">
          <cell r="B455" t="str">
            <v>80268-9</v>
          </cell>
          <cell r="C455" t="str">
            <v>Julio Rivas</v>
          </cell>
        </row>
        <row r="456">
          <cell r="B456" t="str">
            <v>392-1</v>
          </cell>
          <cell r="C456" t="str">
            <v>Coorporacion Bonima, S.A. de C.V.</v>
          </cell>
        </row>
        <row r="457">
          <cell r="B457" t="str">
            <v>111113-2</v>
          </cell>
          <cell r="C457" t="str">
            <v>Publicidad Innovadora, S.A. de C.V.</v>
          </cell>
        </row>
        <row r="458">
          <cell r="B458" t="str">
            <v>140429-2</v>
          </cell>
          <cell r="C458" t="str">
            <v>MERPUBLIC, S.A. de C.V.</v>
          </cell>
        </row>
        <row r="459">
          <cell r="B459" t="str">
            <v>73943-0</v>
          </cell>
          <cell r="C459" t="str">
            <v>Productos Alimenticios Bocadeli, S.A. de C.V.</v>
          </cell>
        </row>
        <row r="460">
          <cell r="B460" t="str">
            <v>20461-7</v>
          </cell>
          <cell r="C460" t="str">
            <v>Consejo Salvadoreño del Café</v>
          </cell>
        </row>
        <row r="461">
          <cell r="B461" t="str">
            <v>249-6</v>
          </cell>
          <cell r="C461" t="str">
            <v>Laboratorios Arsal, S.A. de C.V.</v>
          </cell>
        </row>
        <row r="462">
          <cell r="B462" t="str">
            <v>180240-4</v>
          </cell>
          <cell r="C462" t="str">
            <v>Claudia Irene Oberlin de Figueroa</v>
          </cell>
        </row>
        <row r="463">
          <cell r="B463" t="str">
            <v>152540-0</v>
          </cell>
          <cell r="C463" t="str">
            <v>Bistros, S.A. de C.V.</v>
          </cell>
        </row>
        <row r="464">
          <cell r="B464" t="str">
            <v>5667-7</v>
          </cell>
          <cell r="C464" t="str">
            <v>Institucion Misionera y Educativa Bautista de El Salvador</v>
          </cell>
        </row>
        <row r="465">
          <cell r="B465" t="str">
            <v>154-6</v>
          </cell>
          <cell r="C465" t="str">
            <v>Credomatic de El Salvador, S.A. de C.V.</v>
          </cell>
        </row>
        <row r="466">
          <cell r="B466" t="str">
            <v>106226-3</v>
          </cell>
          <cell r="C466" t="str">
            <v>Puerto Vision, S.A. de C.V.</v>
          </cell>
        </row>
        <row r="467">
          <cell r="B467" t="str">
            <v>164712-3</v>
          </cell>
          <cell r="C467" t="str">
            <v>Pole Position, S.A. de C.V.</v>
          </cell>
        </row>
        <row r="468">
          <cell r="B468" t="str">
            <v>92742-2</v>
          </cell>
          <cell r="C468" t="str">
            <v>Protecciones Industriales, S.A. de C.V.</v>
          </cell>
        </row>
        <row r="469">
          <cell r="B469" t="str">
            <v>7-8</v>
          </cell>
          <cell r="C469" t="str">
            <v>Distribuidora Zablah, S.A. de C.V.</v>
          </cell>
        </row>
        <row r="470">
          <cell r="B470" t="str">
            <v>180680-0</v>
          </cell>
          <cell r="C470" t="str">
            <v>Ivanna, S.A. de C.V.</v>
          </cell>
        </row>
        <row r="471">
          <cell r="B471" t="str">
            <v>112334-3</v>
          </cell>
          <cell r="C471" t="str">
            <v>Helados Sarita, S.A. de C.V.</v>
          </cell>
        </row>
        <row r="472">
          <cell r="B472" t="str">
            <v>186605-4</v>
          </cell>
          <cell r="C472" t="str">
            <v>New Vision, S.A. de C.V.</v>
          </cell>
        </row>
        <row r="473">
          <cell r="B473" t="str">
            <v>5178-0</v>
          </cell>
          <cell r="C473" t="str">
            <v>Dry Cleaning Martinizing, S.A. de C.V.</v>
          </cell>
        </row>
        <row r="474">
          <cell r="B474" t="str">
            <v>27277-9</v>
          </cell>
          <cell r="C474" t="str">
            <v>Air Pak, S.A. de C.V.</v>
          </cell>
        </row>
        <row r="475">
          <cell r="B475" t="str">
            <v>3737-0</v>
          </cell>
          <cell r="C475" t="str">
            <v>Radio Cadena YSKL, S.A. de C.V.</v>
          </cell>
        </row>
        <row r="476">
          <cell r="B476" t="str">
            <v>19-1</v>
          </cell>
          <cell r="C476" t="str">
            <v>Bon Appetit, S.A. de C.V.</v>
          </cell>
        </row>
        <row r="477">
          <cell r="B477" t="str">
            <v>84-1</v>
          </cell>
          <cell r="C477" t="str">
            <v>Steiner, S.A. de C.V..</v>
          </cell>
        </row>
        <row r="478">
          <cell r="B478" t="str">
            <v>509-6</v>
          </cell>
          <cell r="C478" t="str">
            <v>Hasgal ,S.A. de C.V.</v>
          </cell>
        </row>
        <row r="479">
          <cell r="B479" t="str">
            <v>178749-3</v>
          </cell>
          <cell r="C479" t="str">
            <v>Pacific Blue, S.A. de C.V.</v>
          </cell>
        </row>
        <row r="480">
          <cell r="B480" t="str">
            <v>61-2</v>
          </cell>
          <cell r="C480" t="str">
            <v>Macormick de Centro America, S.A. de C.V.</v>
          </cell>
        </row>
        <row r="481">
          <cell r="B481" t="str">
            <v>24754-5</v>
          </cell>
          <cell r="C481" t="str">
            <v>Mayor, S.A. de C.V.</v>
          </cell>
        </row>
        <row r="482">
          <cell r="B482" t="str">
            <v>163254-5</v>
          </cell>
          <cell r="C482" t="str">
            <v>Copreca, S.A. de C.V.</v>
          </cell>
        </row>
        <row r="483">
          <cell r="B483" t="str">
            <v>94131-0</v>
          </cell>
          <cell r="C483" t="str">
            <v>Super Flex, S.A. de C.V.</v>
          </cell>
        </row>
        <row r="484">
          <cell r="B484" t="str">
            <v>146561-9</v>
          </cell>
          <cell r="C484" t="str">
            <v xml:space="preserve">Francisco Javier Guadron </v>
          </cell>
        </row>
        <row r="485">
          <cell r="B485" t="str">
            <v>158421-6</v>
          </cell>
          <cell r="C485" t="str">
            <v>Inmobiliaria Constelacion, S.A. de C.V.</v>
          </cell>
        </row>
        <row r="486">
          <cell r="B486" t="str">
            <v>173285-2</v>
          </cell>
          <cell r="C486" t="str">
            <v xml:space="preserve">Miguel Tomas Lopez Iraheta </v>
          </cell>
        </row>
        <row r="487">
          <cell r="B487" t="str">
            <v>146133-8</v>
          </cell>
          <cell r="C487" t="str">
            <v>Ayala Quintanilla, S.A. de C.V.</v>
          </cell>
        </row>
        <row r="488">
          <cell r="B488" t="str">
            <v>149547-2</v>
          </cell>
          <cell r="C488" t="str">
            <v>EMC, S.A. de C.V.</v>
          </cell>
        </row>
        <row r="489">
          <cell r="B489" t="str">
            <v>77726-9</v>
          </cell>
          <cell r="C489" t="str">
            <v>Academia Europea, S.A. de C.V.</v>
          </cell>
        </row>
        <row r="490">
          <cell r="B490" t="str">
            <v>74958-3</v>
          </cell>
          <cell r="C490" t="str">
            <v>Origen, S.A. de C.V.</v>
          </cell>
        </row>
        <row r="491">
          <cell r="B491" t="str">
            <v>184961-4</v>
          </cell>
          <cell r="C491" t="str">
            <v>Andrea de El Salvador, S.A. de C.V.</v>
          </cell>
        </row>
        <row r="492">
          <cell r="B492" t="str">
            <v>160297-3</v>
          </cell>
          <cell r="C492" t="str">
            <v>Grupo Velsol, S.A. de C.V.</v>
          </cell>
        </row>
        <row r="493">
          <cell r="B493" t="str">
            <v>3148-8</v>
          </cell>
          <cell r="C493" t="str">
            <v>Central Dulcera, S.A. de C.V.</v>
          </cell>
        </row>
        <row r="494">
          <cell r="B494" t="str">
            <v>154109-0</v>
          </cell>
          <cell r="C494" t="str">
            <v>Credimas de El Salvador, Ltda, de C.V.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 efectivo"/>
      <sheetName val="Narrativa efectivo"/>
      <sheetName val="Conciliaciones"/>
      <sheetName val="CCR efectivo"/>
    </sheetNames>
    <definedNames>
      <definedName name="Periodic_rate" refersTo="#REF!" sheetId="0"/>
    </defined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CF"/>
      <sheetName val="LIBRO IVA CCF"/>
      <sheetName val="FACT"/>
      <sheetName val="LIBRO IVA FACT"/>
      <sheetName val="N - C"/>
      <sheetName val="Cobro Mayo08"/>
      <sheetName val="Gráfico1"/>
      <sheetName val="GRAFICA"/>
    </sheetNames>
    <sheetDataSet>
      <sheetData sheetId="0">
        <row r="3">
          <cell r="B3" t="str">
            <v>85272-4</v>
          </cell>
          <cell r="C3" t="str">
            <v>Internacional de Filamentos, S.A. de C.V.</v>
          </cell>
        </row>
        <row r="4">
          <cell r="B4" t="str">
            <v>2054-0</v>
          </cell>
          <cell r="C4" t="str">
            <v>Roberto de C. Figuroa</v>
          </cell>
        </row>
        <row r="5">
          <cell r="B5" t="str">
            <v>566-6</v>
          </cell>
          <cell r="C5" t="str">
            <v>PANADES, S.A. de C.V.</v>
          </cell>
        </row>
        <row r="6">
          <cell r="B6" t="str">
            <v>31891-4</v>
          </cell>
          <cell r="C6" t="str">
            <v>Ernesto Zamora Babich</v>
          </cell>
        </row>
        <row r="7">
          <cell r="B7" t="str">
            <v>71910-2</v>
          </cell>
          <cell r="C7" t="str">
            <v>Carlos Alberto Ramirez V.</v>
          </cell>
        </row>
        <row r="8">
          <cell r="B8" t="str">
            <v>100023-3</v>
          </cell>
          <cell r="C8" t="str">
            <v>Ernesto Antonio Pérez</v>
          </cell>
        </row>
        <row r="9">
          <cell r="B9" t="str">
            <v>86326-2</v>
          </cell>
          <cell r="C9" t="str">
            <v>Bartolomé Cárcamo Benítez</v>
          </cell>
        </row>
        <row r="10">
          <cell r="B10" t="str">
            <v>115152-1</v>
          </cell>
          <cell r="C10" t="str">
            <v>Plasticos Sagrado Corazon S.A. de C.V.</v>
          </cell>
        </row>
        <row r="11">
          <cell r="B11" t="str">
            <v>151070-7</v>
          </cell>
          <cell r="C11" t="str">
            <v>Rosa Margarita Vásquez de Acosta</v>
          </cell>
        </row>
        <row r="12">
          <cell r="B12" t="str">
            <v>126483-0</v>
          </cell>
          <cell r="C12" t="str">
            <v>Sinai Repuestos y Maquinas S.A. de C.V.</v>
          </cell>
        </row>
        <row r="13">
          <cell r="B13" t="str">
            <v>89895-3</v>
          </cell>
          <cell r="C13" t="str">
            <v>Distribuidora de Electricidad del Sur, S.A. de C.V.</v>
          </cell>
        </row>
        <row r="14">
          <cell r="B14" t="str">
            <v>73430-6</v>
          </cell>
          <cell r="C14" t="str">
            <v>TECNICOS, S.A. de C.V.</v>
          </cell>
        </row>
        <row r="15">
          <cell r="B15" t="str">
            <v>136281-5</v>
          </cell>
          <cell r="C15" t="str">
            <v>Lydia Meladys Estupinián Ayala</v>
          </cell>
        </row>
        <row r="16">
          <cell r="B16" t="str">
            <v>83-3</v>
          </cell>
          <cell r="C16" t="str">
            <v>Goldtree, S.A.de C.V.</v>
          </cell>
        </row>
        <row r="17">
          <cell r="B17" t="str">
            <v>85377-1</v>
          </cell>
          <cell r="C17" t="str">
            <v>Acero Industria Cardoza, S.A. de C.V</v>
          </cell>
        </row>
        <row r="18">
          <cell r="B18" t="str">
            <v>9231-2</v>
          </cell>
          <cell r="C18" t="str">
            <v>Ferretería La Palma, S.A. de C.V</v>
          </cell>
        </row>
        <row r="19">
          <cell r="B19" t="str">
            <v>119343-4</v>
          </cell>
          <cell r="C19" t="str">
            <v>Delfina Amanda Alvarez de Mejía</v>
          </cell>
        </row>
        <row r="20">
          <cell r="B20" t="str">
            <v>137697-4</v>
          </cell>
          <cell r="C20" t="str">
            <v>Suministros Venezuela, S.A. de C.V.</v>
          </cell>
        </row>
        <row r="21">
          <cell r="B21" t="str">
            <v>6071-2</v>
          </cell>
          <cell r="C21" t="str">
            <v>Compañía Azucarera Salvadoreña, S.A. de C.V.</v>
          </cell>
        </row>
        <row r="22">
          <cell r="B22" t="str">
            <v>1439-7</v>
          </cell>
          <cell r="C22" t="str">
            <v>Recinos Shonborn, S.A. de C.V</v>
          </cell>
        </row>
        <row r="23">
          <cell r="B23" t="str">
            <v>2-7</v>
          </cell>
          <cell r="C23" t="str">
            <v>Almacenes VIDRÍ, S.A. de C.V.</v>
          </cell>
        </row>
        <row r="24">
          <cell r="B24" t="str">
            <v>137975-0</v>
          </cell>
          <cell r="C24" t="str">
            <v>Jaime Raúl Clara Grimaldi</v>
          </cell>
        </row>
        <row r="25">
          <cell r="B25" t="str">
            <v>2839-8</v>
          </cell>
          <cell r="C25" t="str">
            <v>Ana Videz Vda. De Ortíz</v>
          </cell>
        </row>
        <row r="26">
          <cell r="B26" t="str">
            <v>31799-3</v>
          </cell>
          <cell r="C26" t="str">
            <v>José Adan Salazar</v>
          </cell>
        </row>
        <row r="27">
          <cell r="B27" t="str">
            <v>255-0</v>
          </cell>
          <cell r="C27" t="str">
            <v>Aseguradora Suiza Salvadoreña, S.A.</v>
          </cell>
        </row>
        <row r="28">
          <cell r="B28" t="str">
            <v>27103-9</v>
          </cell>
          <cell r="C28" t="str">
            <v>Mario Amilcar ayala Cruz</v>
          </cell>
        </row>
        <row r="29">
          <cell r="B29" t="str">
            <v>1261-0</v>
          </cell>
          <cell r="C29" t="str">
            <v>Casa Melendez, S.A. de C.V.</v>
          </cell>
        </row>
        <row r="30">
          <cell r="B30" t="str">
            <v>89310-2</v>
          </cell>
          <cell r="C30" t="str">
            <v>Ing. Howard C. Gutierrez</v>
          </cell>
          <cell r="D30" t="str">
            <v>Esso Tiger Market Oriental</v>
          </cell>
        </row>
        <row r="31">
          <cell r="B31" t="str">
            <v>5339-2</v>
          </cell>
          <cell r="C31" t="str">
            <v>José Gilberto Rodriguez Rodriguez</v>
          </cell>
        </row>
        <row r="32">
          <cell r="B32" t="str">
            <v>33332-8</v>
          </cell>
          <cell r="C32" t="str">
            <v>Dagoberto Rodriguez Figueroa</v>
          </cell>
        </row>
        <row r="33">
          <cell r="B33" t="str">
            <v>37659-0</v>
          </cell>
          <cell r="C33" t="str">
            <v>Erasmo Novoa Vaquerano</v>
          </cell>
        </row>
        <row r="34">
          <cell r="B34" t="str">
            <v>565-7</v>
          </cell>
          <cell r="C34" t="str">
            <v>Oxigeno y Gases de El Salvador, S.A. De C.V.</v>
          </cell>
        </row>
        <row r="35">
          <cell r="B35" t="str">
            <v>146-5</v>
          </cell>
          <cell r="C35" t="str">
            <v>Banco Cuscatlan de El Salvador, S.A.</v>
          </cell>
        </row>
        <row r="36">
          <cell r="B36" t="str">
            <v>37150-5</v>
          </cell>
          <cell r="C36" t="str">
            <v>Elias Delgado Delgado</v>
          </cell>
        </row>
        <row r="37">
          <cell r="B37" t="str">
            <v>124370-4</v>
          </cell>
          <cell r="C37" t="str">
            <v>Abraham Angel Romero Peralta</v>
          </cell>
          <cell r="D37" t="str">
            <v xml:space="preserve">Imprenta Romero </v>
          </cell>
        </row>
        <row r="38">
          <cell r="B38" t="str">
            <v>40960-0</v>
          </cell>
          <cell r="C38" t="str">
            <v>Javier Danilo Ruiz Morales</v>
          </cell>
          <cell r="D38" t="str">
            <v>Shell Carreterra de Oro</v>
          </cell>
        </row>
        <row r="39">
          <cell r="B39" t="str">
            <v>79734-0</v>
          </cell>
          <cell r="C39" t="str">
            <v>Miguel Angel Ortega</v>
          </cell>
        </row>
        <row r="40">
          <cell r="B40" t="str">
            <v>352-2</v>
          </cell>
          <cell r="C40" t="str">
            <v xml:space="preserve">Inversiones Texaco, S.A. De C.V </v>
          </cell>
        </row>
        <row r="41">
          <cell r="B41" t="str">
            <v>122320-7</v>
          </cell>
          <cell r="C41" t="str">
            <v>COSENZA, S.A. DE C.V.</v>
          </cell>
        </row>
        <row r="42">
          <cell r="B42" t="str">
            <v>100740-8</v>
          </cell>
          <cell r="C42" t="str">
            <v>DIBARSA DE C.V.</v>
          </cell>
        </row>
        <row r="43">
          <cell r="B43" t="str">
            <v>23661-6</v>
          </cell>
          <cell r="C43" t="str">
            <v>Jorge Antonio Cervantes</v>
          </cell>
        </row>
        <row r="44">
          <cell r="B44" t="str">
            <v>1984-4</v>
          </cell>
          <cell r="C44" t="str">
            <v>Centro Industrial HERMACO C.V. De C.V.</v>
          </cell>
        </row>
        <row r="45">
          <cell r="B45" t="str">
            <v>8971-0</v>
          </cell>
          <cell r="C45" t="str">
            <v>Industrial Quimica Salvadoreña, S.A. de C.V.</v>
          </cell>
        </row>
        <row r="46">
          <cell r="B46" t="str">
            <v>138314-8</v>
          </cell>
          <cell r="C46" t="str">
            <v>Carlos Antonio Alas Menjivar</v>
          </cell>
        </row>
        <row r="47">
          <cell r="B47" t="str">
            <v>156-2</v>
          </cell>
          <cell r="C47" t="str">
            <v>ROBERTONI, S.A. de C.V.</v>
          </cell>
        </row>
        <row r="48">
          <cell r="B48" t="str">
            <v>79206-3</v>
          </cell>
          <cell r="C48" t="str">
            <v>Agujas Industriales S.A. DE C.V.</v>
          </cell>
        </row>
        <row r="49">
          <cell r="B49" t="str">
            <v>91800-8</v>
          </cell>
          <cell r="C49" t="str">
            <v>Salvador Alejandro Eva Garcia</v>
          </cell>
        </row>
        <row r="50">
          <cell r="B50" t="str">
            <v>72686-9</v>
          </cell>
          <cell r="C50" t="str">
            <v>Industrias Olmedo, S.A. de C.V.</v>
          </cell>
        </row>
        <row r="51">
          <cell r="B51" t="str">
            <v>114811-6</v>
          </cell>
          <cell r="C51" t="str">
            <v xml:space="preserve">PC Inversiones, S.A. de C.V. </v>
          </cell>
        </row>
        <row r="52">
          <cell r="B52" t="str">
            <v>151257-6</v>
          </cell>
          <cell r="C52" t="str">
            <v>FORTEX, S.A. DE C.V.</v>
          </cell>
        </row>
        <row r="53">
          <cell r="B53" t="str">
            <v>95169-2</v>
          </cell>
          <cell r="C53" t="str">
            <v>Best - Print</v>
          </cell>
        </row>
        <row r="54">
          <cell r="B54" t="str">
            <v>27592-1</v>
          </cell>
          <cell r="C54" t="str">
            <v>Servicios Santa Elena, S.A. De C.V.</v>
          </cell>
        </row>
        <row r="55">
          <cell r="B55" t="str">
            <v>97894-9</v>
          </cell>
          <cell r="C55" t="str">
            <v>Telefonica Moviles de El Salvador, S.A. de C.V.</v>
          </cell>
        </row>
        <row r="56">
          <cell r="B56" t="str">
            <v>85698-3</v>
          </cell>
          <cell r="C56" t="str">
            <v>Francisco Antonio Henríquez</v>
          </cell>
        </row>
        <row r="57">
          <cell r="B57" t="str">
            <v>195-3</v>
          </cell>
          <cell r="C57" t="str">
            <v>A &amp; A Comercial, S.A. de C.V.</v>
          </cell>
        </row>
        <row r="58">
          <cell r="B58" t="str">
            <v>2541-0</v>
          </cell>
          <cell r="C58" t="str">
            <v xml:space="preserve">Negocios Flores, S.A. de C.V. </v>
          </cell>
        </row>
        <row r="59">
          <cell r="B59" t="str">
            <v>128035-2</v>
          </cell>
          <cell r="C59" t="str">
            <v>Ana Elizabeth Carrillo de Delgado</v>
          </cell>
        </row>
        <row r="60">
          <cell r="B60" t="str">
            <v>96811-0</v>
          </cell>
          <cell r="C60" t="str">
            <v xml:space="preserve">Importadora y Distrbuidora de Papel, S.A. de C.V. </v>
          </cell>
        </row>
        <row r="61">
          <cell r="B61" t="str">
            <v>127657-6</v>
          </cell>
          <cell r="C61" t="str">
            <v>Patricia Yaneth Torres Jaime</v>
          </cell>
        </row>
        <row r="62">
          <cell r="B62" t="str">
            <v>99862-1</v>
          </cell>
          <cell r="C62" t="str">
            <v>FERROSTAR S.A. DE C.V.</v>
          </cell>
          <cell r="D62" t="str">
            <v>Grupo Security</v>
          </cell>
        </row>
        <row r="63">
          <cell r="B63" t="str">
            <v>3454-1</v>
          </cell>
          <cell r="C63" t="str">
            <v xml:space="preserve">José Elias Escobar Romero </v>
          </cell>
        </row>
        <row r="64">
          <cell r="B64" t="str">
            <v>317-4</v>
          </cell>
          <cell r="C64" t="str">
            <v>Banco HSBC Salvadoreño, S.A.</v>
          </cell>
        </row>
        <row r="65">
          <cell r="B65" t="str">
            <v>248-8</v>
          </cell>
          <cell r="C65" t="str">
            <v>Distribuidora Unida Industrial, S.A. De C.V.</v>
          </cell>
        </row>
        <row r="66">
          <cell r="B66" t="str">
            <v>193-7</v>
          </cell>
          <cell r="C66" t="str">
            <v>Calleja, S.A. De C.V.</v>
          </cell>
        </row>
        <row r="67">
          <cell r="B67" t="str">
            <v>150026-0</v>
          </cell>
          <cell r="C67" t="str">
            <v>Talleres Industriales, S.A. De C.V.</v>
          </cell>
        </row>
        <row r="68">
          <cell r="B68" t="str">
            <v>5912-9</v>
          </cell>
          <cell r="C68" t="str">
            <v>Jose M. S. Deras</v>
          </cell>
        </row>
        <row r="69">
          <cell r="B69" t="str">
            <v>143386-5</v>
          </cell>
          <cell r="C69" t="str">
            <v>Julio Enrique Avila Bauman</v>
          </cell>
          <cell r="D69" t="str">
            <v>Shell Ciudad Corinto, Shell Escalon, Shell Juan Pablo</v>
          </cell>
        </row>
        <row r="70">
          <cell r="B70" t="str">
            <v>3823-7</v>
          </cell>
          <cell r="C70" t="str">
            <v>Rene Antonio Chanta Cortez</v>
          </cell>
        </row>
        <row r="71">
          <cell r="B71" t="str">
            <v>132686-2</v>
          </cell>
          <cell r="C71" t="str">
            <v>ACACSA De R.L.</v>
          </cell>
        </row>
        <row r="72">
          <cell r="B72" t="str">
            <v>9916-3</v>
          </cell>
          <cell r="C72" t="str">
            <v>Camara de Comercio e Industria De El Salvador</v>
          </cell>
        </row>
        <row r="73">
          <cell r="B73" t="str">
            <v>78421-4</v>
          </cell>
          <cell r="C73" t="str">
            <v>JOMIGA, S.A. De C.V.</v>
          </cell>
        </row>
        <row r="74">
          <cell r="B74" t="str">
            <v>23621-7</v>
          </cell>
          <cell r="C74" t="str">
            <v>Julio Ramirez Palacios</v>
          </cell>
          <cell r="D74" t="str">
            <v>JR Frenos</v>
          </cell>
        </row>
        <row r="75">
          <cell r="B75" t="str">
            <v>130843-0</v>
          </cell>
          <cell r="C75" t="str">
            <v>Hector Mauricio Ventura Larios</v>
          </cell>
        </row>
        <row r="76">
          <cell r="B76" t="str">
            <v>99478-2</v>
          </cell>
          <cell r="C76" t="str">
            <v>Julio Cesar Lara Matus</v>
          </cell>
        </row>
        <row r="77">
          <cell r="B77" t="str">
            <v>51400-4</v>
          </cell>
          <cell r="C77" t="str">
            <v>Mario Enrique Martinez Umaña</v>
          </cell>
        </row>
        <row r="78">
          <cell r="B78" t="str">
            <v>74541-3</v>
          </cell>
          <cell r="C78" t="str">
            <v>Clemente Rivas Amaya</v>
          </cell>
          <cell r="D78" t="str">
            <v>Pepelera El Pital</v>
          </cell>
        </row>
        <row r="79">
          <cell r="B79" t="str">
            <v>62796-8</v>
          </cell>
          <cell r="C79" t="str">
            <v>Jorge Ernesto Castro Sanchez</v>
          </cell>
        </row>
        <row r="80">
          <cell r="B80" t="str">
            <v>163628-0</v>
          </cell>
          <cell r="C80" t="str">
            <v>Elsy Karen fuentes Erazo</v>
          </cell>
        </row>
        <row r="81">
          <cell r="B81" t="str">
            <v>24366-3</v>
          </cell>
          <cell r="C81" t="str">
            <v>Lic. Héctor Napoleón Echeverría Navarrete</v>
          </cell>
        </row>
        <row r="82">
          <cell r="B82" t="str">
            <v>110902-2</v>
          </cell>
          <cell r="C82" t="str">
            <v>José Elias Delgado Carrillo</v>
          </cell>
        </row>
        <row r="83">
          <cell r="B83" t="str">
            <v>88100-7</v>
          </cell>
          <cell r="C83" t="str">
            <v xml:space="preserve">Maria Transito Figueroa </v>
          </cell>
        </row>
        <row r="84">
          <cell r="B84" t="str">
            <v>137700-5</v>
          </cell>
          <cell r="C84" t="str">
            <v>Jose Alejandro Montoya Castro</v>
          </cell>
        </row>
        <row r="85">
          <cell r="B85" t="str">
            <v>116855-7</v>
          </cell>
          <cell r="C85" t="str">
            <v xml:space="preserve">Innovaciones de Metal, S.A. de C.V. </v>
          </cell>
        </row>
        <row r="86">
          <cell r="B86" t="str">
            <v>79745-6</v>
          </cell>
          <cell r="C86" t="str">
            <v>Ana Edith Matus de Ramírez</v>
          </cell>
        </row>
        <row r="87">
          <cell r="B87" t="str">
            <v>114429-0</v>
          </cell>
          <cell r="C87" t="str">
            <v>TELECOM- PUBLICAR, Directorios, S.A.de C.V.</v>
          </cell>
        </row>
        <row r="88">
          <cell r="B88" t="str">
            <v>131497-9</v>
          </cell>
          <cell r="C88" t="str">
            <v>José Benjamin Antonio Molina Vilanova</v>
          </cell>
          <cell r="D88" t="str">
            <v>Texaco 14 Avenida</v>
          </cell>
        </row>
        <row r="89">
          <cell r="B89" t="str">
            <v>1508-3</v>
          </cell>
          <cell r="C89" t="str">
            <v>Rafael Antonio Reyes Coto</v>
          </cell>
        </row>
        <row r="90">
          <cell r="B90" t="str">
            <v>38829-7</v>
          </cell>
          <cell r="C90" t="str">
            <v>José Eduardo Melndez Hernandez</v>
          </cell>
          <cell r="D90" t="str">
            <v>Servicentro San Jacinto</v>
          </cell>
        </row>
        <row r="91">
          <cell r="B91" t="str">
            <v>200-3</v>
          </cell>
          <cell r="C91" t="str">
            <v>Comercial de Plastico, S.A. de C.V.</v>
          </cell>
        </row>
        <row r="92">
          <cell r="B92" t="str">
            <v>57841-0</v>
          </cell>
          <cell r="C92" t="str">
            <v xml:space="preserve">Tony Alberto Pérez </v>
          </cell>
          <cell r="D92" t="str">
            <v>Servicentro "Servicentro Valle del Señor"</v>
          </cell>
        </row>
        <row r="93">
          <cell r="B93" t="str">
            <v>48786-4</v>
          </cell>
          <cell r="C93" t="str">
            <v>Cadena de Farmacias EL COPO, S.A. DE C.V.</v>
          </cell>
        </row>
        <row r="94">
          <cell r="B94" t="str">
            <v>97761-6</v>
          </cell>
          <cell r="C94" t="str">
            <v>Carlos Campos</v>
          </cell>
        </row>
        <row r="95">
          <cell r="B95" t="str">
            <v>25547-5</v>
          </cell>
          <cell r="C95" t="str">
            <v>Manuel de Jesus Reyes Lazo</v>
          </cell>
        </row>
        <row r="96">
          <cell r="B96" t="str">
            <v>1007-3</v>
          </cell>
          <cell r="C96" t="str">
            <v>SERMET, S.A. DE C.V.</v>
          </cell>
        </row>
        <row r="97">
          <cell r="B97" t="str">
            <v>454-5</v>
          </cell>
          <cell r="C97" t="str">
            <v>Proveedores Industriales, S.A. de C.V.</v>
          </cell>
        </row>
        <row r="98">
          <cell r="B98" t="str">
            <v>144839-5</v>
          </cell>
          <cell r="C98" t="str">
            <v>Juan Carlos Miguel Archila</v>
          </cell>
        </row>
        <row r="99">
          <cell r="B99" t="str">
            <v>145-7</v>
          </cell>
          <cell r="C99" t="str">
            <v>VIDUC S.A. de C.V.</v>
          </cell>
        </row>
        <row r="100">
          <cell r="B100" t="str">
            <v>132475-5</v>
          </cell>
          <cell r="C100" t="str">
            <v>Milagro Guadalupe Jimenez Salazar</v>
          </cell>
        </row>
        <row r="101">
          <cell r="B101" t="str">
            <v>149150-4</v>
          </cell>
          <cell r="C101" t="str">
            <v>Naun Misael Cañas Ramos</v>
          </cell>
          <cell r="D101" t="str">
            <v>Taller Electronico Villalobos</v>
          </cell>
        </row>
        <row r="102">
          <cell r="B102" t="str">
            <v>138949-6</v>
          </cell>
          <cell r="C102" t="str">
            <v>Salvador Antonio Duran Escobar</v>
          </cell>
        </row>
        <row r="103">
          <cell r="B103" t="str">
            <v>8733-5</v>
          </cell>
          <cell r="C103" t="str">
            <v>Anibal de Jesús Zuniga</v>
          </cell>
        </row>
        <row r="104">
          <cell r="B104" t="str">
            <v>155964-4</v>
          </cell>
          <cell r="C104" t="str">
            <v>Distribuidora TEXSAL, S.A.de C.V.</v>
          </cell>
        </row>
        <row r="105">
          <cell r="B105" t="str">
            <v>80806-7</v>
          </cell>
          <cell r="C105" t="str">
            <v>PROSOFT, S.A.</v>
          </cell>
        </row>
        <row r="106">
          <cell r="B106" t="str">
            <v>241-0</v>
          </cell>
          <cell r="C106" t="str">
            <v>IMPRESSA, S.A. de C.V.</v>
          </cell>
        </row>
        <row r="107">
          <cell r="B107" t="str">
            <v>29243-5</v>
          </cell>
          <cell r="C107" t="str">
            <v>José Adelso Torres</v>
          </cell>
        </row>
        <row r="108">
          <cell r="B108" t="str">
            <v>89843-0</v>
          </cell>
          <cell r="C108" t="str">
            <v>Llantilandia, S.A. de C.V.</v>
          </cell>
        </row>
        <row r="109">
          <cell r="B109" t="str">
            <v>136723-2</v>
          </cell>
          <cell r="C109" t="str">
            <v xml:space="preserve">Fernando José Madriz Rodriguez </v>
          </cell>
        </row>
        <row r="110">
          <cell r="B110" t="str">
            <v>65141-9</v>
          </cell>
          <cell r="C110" t="str">
            <v>Electrolab Medic, S.A. de  C.V.</v>
          </cell>
        </row>
        <row r="111">
          <cell r="B111" t="str">
            <v>24466-0</v>
          </cell>
          <cell r="C111" t="str">
            <v>Textiles Giulisanna, S.A. de C.V.</v>
          </cell>
        </row>
        <row r="112">
          <cell r="B112" t="str">
            <v>102828-6</v>
          </cell>
          <cell r="C112" t="str">
            <v>ESAT, S.A. DE C.V.</v>
          </cell>
        </row>
        <row r="113">
          <cell r="B113" t="str">
            <v>99217-8</v>
          </cell>
          <cell r="C113" t="str">
            <v>Duración en Electrodomesticos, S.A. de C.V.</v>
          </cell>
          <cell r="D113" t="str">
            <v>Texaco Caribe</v>
          </cell>
        </row>
        <row r="114">
          <cell r="B114" t="str">
            <v>83850-0</v>
          </cell>
          <cell r="C114" t="str">
            <v>Servicios Preventivos Industriales Salvadoreños S.A. de C.V.</v>
          </cell>
          <cell r="D114" t="str">
            <v>SERVIPRISA, S.A. de  C.V.</v>
          </cell>
        </row>
        <row r="115">
          <cell r="B115" t="str">
            <v>152022-9</v>
          </cell>
          <cell r="C115" t="str">
            <v xml:space="preserve">Inversiones Carval, S.A. De C.V </v>
          </cell>
        </row>
        <row r="116">
          <cell r="B116" t="str">
            <v>89189-4</v>
          </cell>
          <cell r="C116" t="str">
            <v>Rodán Alfredo Quintanilla Dimas</v>
          </cell>
          <cell r="D116" t="str">
            <v>Comercializadora Internacional</v>
          </cell>
        </row>
        <row r="117">
          <cell r="B117" t="str">
            <v>7309-1</v>
          </cell>
          <cell r="C117" t="str">
            <v>Juan Armando Merino</v>
          </cell>
          <cell r="D117" t="str">
            <v>Servicentro Esso Apopa</v>
          </cell>
        </row>
        <row r="118">
          <cell r="B118" t="str">
            <v>83837-3</v>
          </cell>
          <cell r="C118" t="str">
            <v>Claudia Mercedes Ventura de Alemán</v>
          </cell>
          <cell r="D118" t="str">
            <v>Sercentro Esso SAN CARLOS</v>
          </cell>
        </row>
        <row r="119">
          <cell r="B119" t="str">
            <v>415-4</v>
          </cell>
          <cell r="C119" t="str">
            <v>Ferrocentro, S.A. de C.V.</v>
          </cell>
        </row>
        <row r="120">
          <cell r="B120" t="str">
            <v>88930-0</v>
          </cell>
          <cell r="C120" t="str">
            <v>Sandra Leonor de Leon de Navarrete</v>
          </cell>
        </row>
        <row r="121">
          <cell r="B121" t="str">
            <v>27202-7</v>
          </cell>
          <cell r="C121" t="str">
            <v>Hector Saul Granados Umaña</v>
          </cell>
        </row>
        <row r="122">
          <cell r="B122" t="str">
            <v>120489-3</v>
          </cell>
          <cell r="C122" t="str">
            <v>Carlos Denis Ramirez Ventura</v>
          </cell>
        </row>
        <row r="123">
          <cell r="B123" t="str">
            <v>3132-1</v>
          </cell>
          <cell r="C123" t="str">
            <v>Funes Hartmann, S.A. de C.V.</v>
          </cell>
        </row>
        <row r="124">
          <cell r="B124" t="str">
            <v>128651-8</v>
          </cell>
          <cell r="C124" t="str">
            <v>Almacenes Kismet, S.A. de C.V.</v>
          </cell>
        </row>
        <row r="125">
          <cell r="B125" t="str">
            <v>27-2</v>
          </cell>
          <cell r="C125" t="str">
            <v>Taller Didea, S.A. de C.V</v>
          </cell>
        </row>
        <row r="126">
          <cell r="B126" t="str">
            <v>146385-0</v>
          </cell>
          <cell r="C126" t="str">
            <v>Office Depot</v>
          </cell>
        </row>
        <row r="127">
          <cell r="B127" t="str">
            <v>236-4</v>
          </cell>
          <cell r="C127" t="str">
            <v>Diseño, S.A. de C.V.</v>
          </cell>
        </row>
        <row r="128">
          <cell r="B128" t="str">
            <v>486-3</v>
          </cell>
          <cell r="C128" t="str">
            <v>Omnispor, S.A. de C.V.</v>
          </cell>
        </row>
        <row r="129">
          <cell r="B129" t="str">
            <v>453-7</v>
          </cell>
          <cell r="C129" t="str">
            <v>Capri, S.A. de C.V.</v>
          </cell>
        </row>
        <row r="130">
          <cell r="B130" t="str">
            <v>4723-6</v>
          </cell>
          <cell r="C130" t="str">
            <v>Automovil Club El Salvador</v>
          </cell>
        </row>
        <row r="131">
          <cell r="B131" t="str">
            <v>9067-0</v>
          </cell>
          <cell r="C131" t="str">
            <v>Turisticas de Oriente, S.A. de C.V.</v>
          </cell>
        </row>
        <row r="132">
          <cell r="B132" t="str">
            <v>79522-4</v>
          </cell>
          <cell r="C132" t="str">
            <v>Jose Antonio Barrera A.</v>
          </cell>
        </row>
        <row r="133">
          <cell r="B133" t="str">
            <v>62186-2</v>
          </cell>
          <cell r="C133" t="str">
            <v>Jose Israel Portillo M</v>
          </cell>
        </row>
        <row r="134">
          <cell r="B134" t="str">
            <v>91578-5</v>
          </cell>
          <cell r="C134" t="str">
            <v>Duglas Amilcar sanchez Mendez</v>
          </cell>
        </row>
        <row r="135">
          <cell r="B135" t="str">
            <v>27399-6</v>
          </cell>
          <cell r="C135" t="str">
            <v>Discoa, S.A. de C.V.</v>
          </cell>
        </row>
        <row r="136">
          <cell r="B136" t="str">
            <v>1721-3</v>
          </cell>
          <cell r="C136" t="str">
            <v>Laboratorio Frantec</v>
          </cell>
        </row>
        <row r="137">
          <cell r="B137" t="str">
            <v>477-4</v>
          </cell>
          <cell r="C137" t="str">
            <v>Baterias de El Salvador</v>
          </cell>
        </row>
        <row r="138">
          <cell r="B138" t="str">
            <v>4609-4</v>
          </cell>
          <cell r="C138" t="str">
            <v>El Rincon Vidriero</v>
          </cell>
        </row>
        <row r="139">
          <cell r="B139" t="str">
            <v>31679-2</v>
          </cell>
          <cell r="C139" t="str">
            <v>Tiger Market Deportivo</v>
          </cell>
        </row>
        <row r="140">
          <cell r="B140" t="str">
            <v>20039-5</v>
          </cell>
          <cell r="C140" t="str">
            <v>Servicusca, S.A. de C.V.</v>
          </cell>
        </row>
        <row r="141">
          <cell r="B141" t="str">
            <v>110781-0</v>
          </cell>
          <cell r="C141" t="str">
            <v>Jorge Alberto Rodriguez R.</v>
          </cell>
        </row>
        <row r="142">
          <cell r="B142" t="str">
            <v>41-8</v>
          </cell>
          <cell r="C142" t="str">
            <v>Freund, S.A. de C.V.</v>
          </cell>
        </row>
        <row r="143">
          <cell r="B143" t="str">
            <v>301-8</v>
          </cell>
          <cell r="C143" t="str">
            <v>Siman, S.A. de C.V.</v>
          </cell>
        </row>
        <row r="144">
          <cell r="B144" t="str">
            <v>125639-2</v>
          </cell>
          <cell r="C144" t="str">
            <v>Ramirez Ventura, S.A. de C.V</v>
          </cell>
        </row>
        <row r="145">
          <cell r="B145" t="str">
            <v>77-9</v>
          </cell>
          <cell r="C145" t="str">
            <v>Creaciones Popeye, S.A. de C.V.</v>
          </cell>
        </row>
        <row r="146">
          <cell r="B146" t="str">
            <v>77961-0</v>
          </cell>
          <cell r="C146" t="str">
            <v>Jaime Antonio Hidalgo V</v>
          </cell>
        </row>
        <row r="147">
          <cell r="B147" t="str">
            <v>134051-6</v>
          </cell>
          <cell r="C147" t="str">
            <v>Compu Accesorios, S.A. de C.V.</v>
          </cell>
        </row>
        <row r="148">
          <cell r="B148" t="str">
            <v>594-0</v>
          </cell>
          <cell r="C148" t="str">
            <v>ESSO STANDARD OIL, S.A. LIMITED</v>
          </cell>
        </row>
        <row r="149">
          <cell r="B149" t="str">
            <v>479-0</v>
          </cell>
          <cell r="C149" t="str">
            <v>Alimentos y Turismo, S.A. de C.V.</v>
          </cell>
        </row>
        <row r="150">
          <cell r="B150" t="str">
            <v>141325-0</v>
          </cell>
          <cell r="C150" t="str">
            <v>Franquicias de C.A., S.A. De C.V.</v>
          </cell>
        </row>
        <row r="151">
          <cell r="B151" t="str">
            <v>153008-4</v>
          </cell>
          <cell r="C151" t="str">
            <v>Publimagen, S.A. de C.V.</v>
          </cell>
        </row>
        <row r="152">
          <cell r="B152" t="str">
            <v>233-0</v>
          </cell>
          <cell r="C152" t="str">
            <v>Avicola Salvadoreña, S.A de C.V.</v>
          </cell>
        </row>
        <row r="153">
          <cell r="B153" t="str">
            <v>53897-3</v>
          </cell>
          <cell r="C153" t="str">
            <v>Arrendadora Real</v>
          </cell>
        </row>
        <row r="154">
          <cell r="B154" t="str">
            <v>552-5</v>
          </cell>
          <cell r="C154" t="str">
            <v>Banco Agricola S.A.</v>
          </cell>
        </row>
        <row r="155">
          <cell r="B155" t="str">
            <v>197-0</v>
          </cell>
          <cell r="C155" t="str">
            <v>Rayovac El Salvador, S.A. De C.V.</v>
          </cell>
        </row>
        <row r="156">
          <cell r="B156" t="str">
            <v>145663-4</v>
          </cell>
          <cell r="C156" t="str">
            <v xml:space="preserve">Industrias la Constancia, S.A. de C.V. </v>
          </cell>
        </row>
        <row r="157">
          <cell r="B157" t="str">
            <v>477-4</v>
          </cell>
          <cell r="C157" t="str">
            <v>Baterias de El Salvador, S.A. De C.V.</v>
          </cell>
        </row>
        <row r="158">
          <cell r="B158" t="str">
            <v>196-1</v>
          </cell>
          <cell r="C158" t="str">
            <v>Sherwin Williams de CA., S.A. de C.V.</v>
          </cell>
        </row>
        <row r="159">
          <cell r="B159" t="str">
            <v>124970-4</v>
          </cell>
          <cell r="C159" t="str">
            <v>Aliados Publicidad Ramos, S.A. de C.V.</v>
          </cell>
        </row>
        <row r="160">
          <cell r="B160" t="str">
            <v>79729-4</v>
          </cell>
          <cell r="C160" t="str">
            <v>Banco Uno, S.A.</v>
          </cell>
        </row>
        <row r="161">
          <cell r="B161" t="str">
            <v>-</v>
          </cell>
          <cell r="C161" t="str">
            <v>Anulada</v>
          </cell>
        </row>
        <row r="162">
          <cell r="B162" t="str">
            <v>141325-0</v>
          </cell>
          <cell r="C162" t="str">
            <v>Franquicias de C.A., S.A. De C.V.</v>
          </cell>
        </row>
        <row r="163">
          <cell r="B163" t="str">
            <v>142614-4</v>
          </cell>
          <cell r="C163" t="str">
            <v>Guticia de El Salvador, S.A. De C.V.</v>
          </cell>
        </row>
        <row r="164">
          <cell r="B164" t="str">
            <v>552-2</v>
          </cell>
          <cell r="C164" t="str">
            <v>Banco Agricola S.A.</v>
          </cell>
        </row>
        <row r="165">
          <cell r="B165" t="str">
            <v>108567-0</v>
          </cell>
          <cell r="C165" t="str">
            <v>CTE Telecom Personal, S.A. De C.V.</v>
          </cell>
        </row>
        <row r="166">
          <cell r="B166" t="str">
            <v>93759-2</v>
          </cell>
          <cell r="C166" t="str">
            <v>Martinez Tobar, José Edgardo</v>
          </cell>
        </row>
        <row r="167">
          <cell r="B167" t="str">
            <v>196-1</v>
          </cell>
          <cell r="C167" t="str">
            <v>Sherwin Williams de CA., S.A. de C.V.</v>
          </cell>
        </row>
        <row r="168">
          <cell r="B168" t="str">
            <v>106105-4</v>
          </cell>
          <cell r="C168" t="str">
            <v>Motorola de El Salvador, S.A.</v>
          </cell>
        </row>
        <row r="169">
          <cell r="B169" t="str">
            <v>45078-2</v>
          </cell>
          <cell r="C169" t="str">
            <v>Universidad Francisco Gavidia</v>
          </cell>
        </row>
        <row r="170">
          <cell r="B170" t="str">
            <v>552-2</v>
          </cell>
          <cell r="C170" t="str">
            <v>Banco Agricola S.A.</v>
          </cell>
        </row>
        <row r="171">
          <cell r="B171" t="str">
            <v>27025-3</v>
          </cell>
          <cell r="C171" t="str">
            <v>Editorial Altamirano Madriz, S.A.</v>
          </cell>
        </row>
        <row r="172">
          <cell r="B172" t="str">
            <v>146998-3</v>
          </cell>
          <cell r="C172" t="str">
            <v>Urbman, S.A. de C.V.</v>
          </cell>
        </row>
        <row r="173">
          <cell r="B173" t="str">
            <v>153006-4</v>
          </cell>
          <cell r="C173" t="str">
            <v>Publimagen, S.A. de C.V.</v>
          </cell>
        </row>
        <row r="174">
          <cell r="B174" t="str">
            <v>8378-3</v>
          </cell>
          <cell r="C174" t="str">
            <v>Inversiones Bolivar, S.A. De C.V.</v>
          </cell>
        </row>
        <row r="175">
          <cell r="B175" t="str">
            <v>27907-2</v>
          </cell>
          <cell r="C175" t="str">
            <v>Asa Poster, S.A. De C.V.</v>
          </cell>
        </row>
        <row r="176">
          <cell r="B176" t="str">
            <v>332-8</v>
          </cell>
          <cell r="C176" t="str">
            <v>Pollo Campero de El Salvador, S.A. de C.V.</v>
          </cell>
        </row>
        <row r="177">
          <cell r="B177" t="str">
            <v>456-1</v>
          </cell>
          <cell r="C177" t="str">
            <v>Scotiabank El Salvador, S.A.</v>
          </cell>
        </row>
        <row r="178">
          <cell r="B178" t="str">
            <v>297-6</v>
          </cell>
          <cell r="C178" t="str">
            <v>Unilever de Centro America, S.A.</v>
          </cell>
        </row>
        <row r="179">
          <cell r="B179" t="str">
            <v>146998-3</v>
          </cell>
          <cell r="C179" t="str">
            <v>Urbman, S.A. de C.V.</v>
          </cell>
        </row>
        <row r="180">
          <cell r="B180" t="str">
            <v>44-2</v>
          </cell>
          <cell r="C180" t="str">
            <v>Publicidad Comercial, S.A. De C.V.</v>
          </cell>
        </row>
        <row r="181">
          <cell r="B181" t="str">
            <v>158785-5</v>
          </cell>
          <cell r="C181" t="str">
            <v>Leassing Cuscatlan, S.A. De C.V.</v>
          </cell>
        </row>
        <row r="182">
          <cell r="B182" t="str">
            <v>213-5</v>
          </cell>
          <cell r="C182" t="str">
            <v>Seguros e Inversiones, S.A.</v>
          </cell>
        </row>
        <row r="183">
          <cell r="B183" t="str">
            <v>134329-4</v>
          </cell>
          <cell r="C183" t="str">
            <v>Perfiles Internacionales, S.A. De C.V.</v>
          </cell>
        </row>
        <row r="184">
          <cell r="B184" t="str">
            <v>152846-0</v>
          </cell>
          <cell r="C184" t="str">
            <v>Distribuidora Agelsa, S.A. De C.V.</v>
          </cell>
        </row>
        <row r="185">
          <cell r="B185" t="str">
            <v>32015-3</v>
          </cell>
          <cell r="C185" t="str">
            <v>Glaxo Smithkline Beecham, El Salvador</v>
          </cell>
        </row>
        <row r="186">
          <cell r="B186" t="str">
            <v>157946-4</v>
          </cell>
          <cell r="C186" t="str">
            <v>Farmacéuticos Equivalentes,S.A. De C.V.</v>
          </cell>
        </row>
        <row r="187">
          <cell r="B187" t="str">
            <v>162198-3</v>
          </cell>
          <cell r="C187" t="str">
            <v>Copan Consuting, S.A. De C.V.</v>
          </cell>
        </row>
        <row r="188">
          <cell r="B188" t="str">
            <v>23175-4</v>
          </cell>
          <cell r="C188" t="str">
            <v>Telemovil El Salvador, S.A.</v>
          </cell>
        </row>
        <row r="189">
          <cell r="B189" t="str">
            <v>97895-7</v>
          </cell>
          <cell r="C189" t="str">
            <v>Compañía de Telecomunicaciones de El Salvador</v>
          </cell>
        </row>
        <row r="190">
          <cell r="B190" t="str">
            <v>516-9</v>
          </cell>
          <cell r="C190" t="str">
            <v>Nestle El Salvador, S.A. De C.V.</v>
          </cell>
        </row>
        <row r="191">
          <cell r="B191" t="str">
            <v>92085-1</v>
          </cell>
          <cell r="C191" t="str">
            <v>Elsa Lidia Guerra de Peraza</v>
          </cell>
        </row>
        <row r="192">
          <cell r="B192" t="str">
            <v>182869-4</v>
          </cell>
          <cell r="C192" t="str">
            <v>Box Marketing, S.A de C.V.</v>
          </cell>
        </row>
        <row r="193">
          <cell r="B193" t="str">
            <v>79042-7</v>
          </cell>
          <cell r="C193" t="str">
            <v>Salazar Romero, S.A. De C..V</v>
          </cell>
        </row>
        <row r="194">
          <cell r="B194" t="str">
            <v>558-4</v>
          </cell>
          <cell r="C194" t="str">
            <v>Didea Repuestos, S.A. De C.V.</v>
          </cell>
        </row>
        <row r="195">
          <cell r="B195" t="str">
            <v>471-5</v>
          </cell>
          <cell r="C195" t="str">
            <v>Embotelladora  La Cascada, S.A.</v>
          </cell>
        </row>
        <row r="196">
          <cell r="B196" t="str">
            <v>523-1</v>
          </cell>
          <cell r="C196" t="str">
            <v>Muebles Metalicos Prado, S.A. De C.V.</v>
          </cell>
        </row>
        <row r="197">
          <cell r="B197" t="str">
            <v>84181-7</v>
          </cell>
          <cell r="C197" t="str">
            <v>Grupo Polaris, S.A. De C.V.</v>
          </cell>
        </row>
        <row r="198">
          <cell r="B198" t="str">
            <v>88004-3</v>
          </cell>
          <cell r="C198" t="str">
            <v>Comunicación Creativa, S.A. De C.V.</v>
          </cell>
        </row>
        <row r="199">
          <cell r="B199" t="str">
            <v>156424-9</v>
          </cell>
          <cell r="C199" t="str">
            <v>Expo Eventos, S.A. De C.V.</v>
          </cell>
        </row>
        <row r="200">
          <cell r="B200" t="str">
            <v>115485-3</v>
          </cell>
          <cell r="C200" t="str">
            <v>Importadora y Distribuidora Beatrice,S.A. De C.V.</v>
          </cell>
        </row>
        <row r="201">
          <cell r="B201" t="str">
            <v>162869-4</v>
          </cell>
          <cell r="C201" t="str">
            <v>Box Marketing, S.A de C.V.</v>
          </cell>
        </row>
        <row r="202">
          <cell r="B202" t="str">
            <v>79245-4</v>
          </cell>
          <cell r="C202" t="str">
            <v>Banco Multisectorial de Inversiones</v>
          </cell>
        </row>
        <row r="203">
          <cell r="B203" t="str">
            <v>512-6</v>
          </cell>
          <cell r="C203" t="str">
            <v>Laboratorios López, S.A. De C.V.</v>
          </cell>
        </row>
        <row r="204">
          <cell r="B204" t="str">
            <v>167002-7</v>
          </cell>
          <cell r="C204" t="str">
            <v>TT Contratistas. S.A. De C.V.</v>
          </cell>
        </row>
        <row r="205">
          <cell r="B205" t="str">
            <v>90241-1</v>
          </cell>
          <cell r="C205" t="str">
            <v>DDB de El Salvador, S.A. de C.V.</v>
          </cell>
        </row>
        <row r="206">
          <cell r="B206" t="str">
            <v>82136-5</v>
          </cell>
          <cell r="C206" t="str">
            <v>Molina Bianchi y Asociados, S.A. de C.V.</v>
          </cell>
        </row>
        <row r="207">
          <cell r="B207" t="str">
            <v>169894-7</v>
          </cell>
          <cell r="C207" t="str">
            <v>Carlos Enrique Silva Monge</v>
          </cell>
        </row>
        <row r="208">
          <cell r="B208" t="str">
            <v>96969-9</v>
          </cell>
          <cell r="C208" t="str">
            <v>Winchester Trust, S.A. de C.V.</v>
          </cell>
        </row>
        <row r="209">
          <cell r="B209" t="str">
            <v>4041-0</v>
          </cell>
          <cell r="C209" t="str">
            <v>Arrocera San Francisco, S.A. de C.V.</v>
          </cell>
        </row>
        <row r="210">
          <cell r="B210" t="str">
            <v>94930-2</v>
          </cell>
          <cell r="C210" t="str">
            <v>Hotesa, S.A. de C.V.</v>
          </cell>
        </row>
        <row r="211">
          <cell r="B211" t="str">
            <v>141-4</v>
          </cell>
          <cell r="C211" t="str">
            <v>Sistemas Comestibles, S.A. de C.V.</v>
          </cell>
        </row>
        <row r="212">
          <cell r="B212" t="str">
            <v>131474-6</v>
          </cell>
          <cell r="C212" t="str">
            <v>Mariposa El Salvador, S.A. de C.V.</v>
          </cell>
        </row>
        <row r="213">
          <cell r="B213" t="str">
            <v>1491332-0</v>
          </cell>
          <cell r="C213" t="str">
            <v>Morales, Cecie Margarita</v>
          </cell>
        </row>
        <row r="214">
          <cell r="B214" t="str">
            <v>169894-7</v>
          </cell>
          <cell r="C214" t="str">
            <v>Silva Monge, Carlos Enrique</v>
          </cell>
        </row>
        <row r="215">
          <cell r="B215" t="str">
            <v>112358-0</v>
          </cell>
          <cell r="C215" t="str">
            <v>Juguesal, S.A.</v>
          </cell>
        </row>
        <row r="216">
          <cell r="B216" t="str">
            <v>349-2</v>
          </cell>
          <cell r="C216" t="str">
            <v>Compañía Hotelera Salvadoreña, S.A.</v>
          </cell>
        </row>
        <row r="217">
          <cell r="B217" t="str">
            <v>71432-1</v>
          </cell>
          <cell r="C217" t="str">
            <v>Bimbo de El Salvador, S.A. de C.V.</v>
          </cell>
        </row>
        <row r="218">
          <cell r="B218" t="str">
            <v>537-1</v>
          </cell>
          <cell r="C218" t="str">
            <v>Taca International Airlines, S.A.</v>
          </cell>
        </row>
        <row r="219">
          <cell r="B219" t="str">
            <v>27585-9</v>
          </cell>
          <cell r="C219" t="str">
            <v>Harper, S.A. de C.V.</v>
          </cell>
        </row>
        <row r="220">
          <cell r="B220" t="str">
            <v>401-4</v>
          </cell>
          <cell r="C220" t="str">
            <v>Empresas Adoc, S.A. de C.V.</v>
          </cell>
        </row>
        <row r="221">
          <cell r="B221" t="str">
            <v>74677-0</v>
          </cell>
          <cell r="C221" t="str">
            <v>Signo Publicidad, S.A. de C.V.</v>
          </cell>
        </row>
        <row r="222">
          <cell r="B222" t="str">
            <v>5356-2</v>
          </cell>
          <cell r="C222" t="str">
            <v>Sinagri, S.A. de C.V.</v>
          </cell>
        </row>
        <row r="223">
          <cell r="B223" t="str">
            <v>139830-4</v>
          </cell>
          <cell r="C223" t="str">
            <v>Marketing &amp; Service Centro America, S.A. de C.V.</v>
          </cell>
        </row>
        <row r="224">
          <cell r="B224" t="str">
            <v>173978-8</v>
          </cell>
          <cell r="C224" t="str">
            <v>Tres Generaciones, S.A. de C.V.</v>
          </cell>
        </row>
        <row r="225">
          <cell r="B225" t="str">
            <v>224-0</v>
          </cell>
          <cell r="C225" t="str">
            <v>Grupo Solid ( El Salvador), S.A. DE C.V.</v>
          </cell>
        </row>
        <row r="226">
          <cell r="B226" t="str">
            <v>174320-6</v>
          </cell>
          <cell r="C226" t="str">
            <v>Adela Cristina Castro Reyes</v>
          </cell>
        </row>
        <row r="227">
          <cell r="B227" t="str">
            <v>173834-9</v>
          </cell>
          <cell r="C227" t="str">
            <v>Impacto Estrategico, S.A. de C.V.</v>
          </cell>
        </row>
        <row r="228">
          <cell r="B228" t="str">
            <v>5356-2</v>
          </cell>
          <cell r="C228" t="str">
            <v>Sinagri, S.A. de C.V.</v>
          </cell>
        </row>
        <row r="229">
          <cell r="B229" t="str">
            <v>13-2</v>
          </cell>
          <cell r="C229" t="str">
            <v>Hernàndez Hermanos, S.A. de C.V.</v>
          </cell>
        </row>
        <row r="230">
          <cell r="B230" t="str">
            <v>539-8</v>
          </cell>
          <cell r="C230" t="str">
            <v>Lancer, S.A. de C.V.</v>
          </cell>
        </row>
        <row r="231">
          <cell r="B231" t="str">
            <v>124829-2</v>
          </cell>
          <cell r="C231" t="str">
            <v>Union Comercial de El Salvador, S.A. de C.V.</v>
          </cell>
        </row>
        <row r="232">
          <cell r="B232" t="str">
            <v>111113-2</v>
          </cell>
          <cell r="C232" t="str">
            <v>Publicidad Innovadora, S.A. de C.V.</v>
          </cell>
        </row>
        <row r="233">
          <cell r="B233" t="str">
            <v>118023-5</v>
          </cell>
          <cell r="C233" t="str">
            <v>Almacena, S.A. de C.V.</v>
          </cell>
        </row>
        <row r="234">
          <cell r="B234" t="str">
            <v>524-0</v>
          </cell>
          <cell r="C234" t="str">
            <v>D´Casa, S.A. de C.V.</v>
          </cell>
        </row>
        <row r="235">
          <cell r="B235" t="str">
            <v>116795-3</v>
          </cell>
          <cell r="C235" t="str">
            <v>Digicel, S.A. de C.V.</v>
          </cell>
        </row>
        <row r="236">
          <cell r="B236" t="str">
            <v>123995-2</v>
          </cell>
          <cell r="C236" t="str">
            <v>OMD El Salvador, S.A. de C.V.</v>
          </cell>
        </row>
        <row r="237">
          <cell r="B237" t="str">
            <v>170484-1</v>
          </cell>
          <cell r="C237" t="str">
            <v>Asociacion Pasmo</v>
          </cell>
        </row>
        <row r="238">
          <cell r="B238" t="str">
            <v>140420-2</v>
          </cell>
          <cell r="C238" t="str">
            <v>Merpublic, S.A. de C.V.</v>
          </cell>
        </row>
        <row r="239">
          <cell r="B239" t="str">
            <v>9298-3</v>
          </cell>
          <cell r="C239" t="str">
            <v>Maxima Publicidad, S.A. de C.V. /MINEC</v>
          </cell>
        </row>
        <row r="240">
          <cell r="B240" t="str">
            <v>115078-9</v>
          </cell>
          <cell r="C240" t="str">
            <v>Coinversal, S.A. de C.V.</v>
          </cell>
        </row>
        <row r="241">
          <cell r="B241" t="str">
            <v>7-8</v>
          </cell>
          <cell r="C241" t="str">
            <v>Diszasa, S.A. de C.V.</v>
          </cell>
        </row>
        <row r="242">
          <cell r="B242" t="str">
            <v>26513-6</v>
          </cell>
          <cell r="C242" t="str">
            <v>Speciality Foods, S.A. de C.V.</v>
          </cell>
        </row>
        <row r="243">
          <cell r="B243" t="str">
            <v>159246-6</v>
          </cell>
          <cell r="C243" t="str">
            <v>Esika Cosmetic, S.A. de C.V.</v>
          </cell>
        </row>
        <row r="244">
          <cell r="B244" t="str">
            <v>163522-1</v>
          </cell>
          <cell r="C244" t="str">
            <v>Unifersa-Disagro, S.A. de C.V.</v>
          </cell>
        </row>
        <row r="245">
          <cell r="B245" t="str">
            <v>154-6</v>
          </cell>
          <cell r="C245" t="str">
            <v>Credomatic de El Savador, S.A. de C.V.</v>
          </cell>
        </row>
        <row r="246">
          <cell r="B246" t="str">
            <v>41537-5</v>
          </cell>
          <cell r="C246" t="str">
            <v>Gessen de Quintanilla</v>
          </cell>
        </row>
        <row r="247">
          <cell r="B247" t="str">
            <v>157-0</v>
          </cell>
          <cell r="C247" t="str">
            <v>C. Imberto, S.A. de C.V.</v>
          </cell>
        </row>
        <row r="248">
          <cell r="B248" t="str">
            <v>103878-8</v>
          </cell>
          <cell r="C248" t="str">
            <v>Servamatic, S.A. de C.V.</v>
          </cell>
        </row>
        <row r="249">
          <cell r="B249" t="str">
            <v>77063-9</v>
          </cell>
          <cell r="C249" t="str">
            <v>Distribuidora de Licores</v>
          </cell>
        </row>
        <row r="250">
          <cell r="B250" t="str">
            <v>100100-0</v>
          </cell>
          <cell r="C250" t="str">
            <v>Cinemark El Salvador, Lmtda. de C.V.</v>
          </cell>
        </row>
        <row r="251">
          <cell r="B251" t="str">
            <v>172736-4</v>
          </cell>
          <cell r="C251" t="str">
            <v>Pollo Master, S.A. de C.V.</v>
          </cell>
        </row>
        <row r="252">
          <cell r="B252" t="str">
            <v>169927-8</v>
          </cell>
          <cell r="C252" t="str">
            <v>Negocios Editoriales, S.A. de C.V.</v>
          </cell>
        </row>
        <row r="253">
          <cell r="B253" t="str">
            <v>126153-2</v>
          </cell>
          <cell r="C253" t="str">
            <v>Auto Moto, S.A. de C.V.</v>
          </cell>
        </row>
        <row r="254">
          <cell r="B254" t="str">
            <v>173850-4</v>
          </cell>
          <cell r="C254" t="str">
            <v>Grupo Eme, S.A. de C.V.</v>
          </cell>
        </row>
        <row r="255">
          <cell r="B255" t="str">
            <v>591-6</v>
          </cell>
          <cell r="C255" t="str">
            <v>Distribuidora Nacional, S.A. de C.V.</v>
          </cell>
        </row>
        <row r="256">
          <cell r="B256" t="str">
            <v>3156-9</v>
          </cell>
          <cell r="C256" t="str">
            <v>Prefabricados, S.A. de C.V.</v>
          </cell>
        </row>
        <row r="257">
          <cell r="B257" t="str">
            <v>113-9</v>
          </cell>
          <cell r="C257" t="str">
            <v>Copresa, S.A. de C.V.</v>
          </cell>
        </row>
        <row r="258">
          <cell r="B258" t="str">
            <v>390-5</v>
          </cell>
          <cell r="C258" t="str">
            <v>Curtis Industrial, S.A. de C.V.</v>
          </cell>
        </row>
        <row r="259">
          <cell r="B259" t="str">
            <v>117066-5</v>
          </cell>
          <cell r="C259" t="str">
            <v>Dlveco El Salvador, S.A. de C.V.</v>
          </cell>
        </row>
        <row r="260">
          <cell r="B260" t="str">
            <v>164752-0</v>
          </cell>
          <cell r="C260" t="str">
            <v>Parker Astasio Gerardo Antonio</v>
          </cell>
        </row>
        <row r="261">
          <cell r="B261" t="str">
            <v>484-7</v>
          </cell>
          <cell r="C261" t="str">
            <v>Salones de Belleza y Equipos el Salvador, S.A. de C.V.</v>
          </cell>
        </row>
        <row r="262">
          <cell r="B262" t="str">
            <v>7557-4</v>
          </cell>
          <cell r="C262" t="str">
            <v>Cooperativa Ganadera de Sonsonate de RL</v>
          </cell>
        </row>
        <row r="263">
          <cell r="B263" t="str">
            <v>438-3</v>
          </cell>
          <cell r="C263" t="str">
            <v>BDF El Salvador, S.A. de C.V.</v>
          </cell>
        </row>
        <row r="264">
          <cell r="B264" t="str">
            <v>168668-1</v>
          </cell>
          <cell r="C264" t="str">
            <v>Incorsal, S.A. de C.V.</v>
          </cell>
        </row>
        <row r="265">
          <cell r="B265" t="str">
            <v>179700-4</v>
          </cell>
          <cell r="C265" t="str">
            <v>Franquicias Internacionales, S.A. de C.V.</v>
          </cell>
        </row>
        <row r="266">
          <cell r="B266" t="str">
            <v>61-2</v>
          </cell>
          <cell r="C266" t="str">
            <v>McCormick de Centroamerica, S.A. de C.V.</v>
          </cell>
        </row>
        <row r="267">
          <cell r="B267" t="str">
            <v>271-2</v>
          </cell>
          <cell r="C267" t="str">
            <v>Distribuidora Diversas, S.A de C.V..</v>
          </cell>
        </row>
        <row r="268">
          <cell r="B268" t="str">
            <v>102138-9</v>
          </cell>
          <cell r="C268" t="str">
            <v>Barreea Novoa, Claudia Yanira</v>
          </cell>
        </row>
        <row r="269">
          <cell r="B269" t="str">
            <v>174931-5</v>
          </cell>
          <cell r="C269" t="str">
            <v>Inversiones Tres Puntos, S.A. de C.V.</v>
          </cell>
        </row>
        <row r="270">
          <cell r="B270" t="str">
            <v>62151-0</v>
          </cell>
          <cell r="C270" t="str">
            <v>Instituto Tecnologico</v>
          </cell>
        </row>
        <row r="271">
          <cell r="B271" t="str">
            <v>79894-0</v>
          </cell>
          <cell r="C271" t="str">
            <v>Sabritas y Cía. S en C. de C.V.</v>
          </cell>
        </row>
        <row r="272">
          <cell r="B272" t="str">
            <v>151-9</v>
          </cell>
          <cell r="C272" t="str">
            <v>Lactosa de C.V.</v>
          </cell>
        </row>
        <row r="273">
          <cell r="B273" t="str">
            <v>166-0</v>
          </cell>
          <cell r="C273" t="str">
            <v>Corporacion Mercantil Salvadoreña, S.A. de C.V.</v>
          </cell>
        </row>
        <row r="274">
          <cell r="B274" t="str">
            <v>172097-7</v>
          </cell>
          <cell r="C274" t="str">
            <v>SCA Consumidor El Salvador, S.A. de C.V.</v>
          </cell>
        </row>
        <row r="275">
          <cell r="B275" t="str">
            <v>32757-3</v>
          </cell>
          <cell r="C275" t="str">
            <v>Laboratorios Vijosa, S.A. de C.V.</v>
          </cell>
        </row>
        <row r="276">
          <cell r="B276" t="str">
            <v>81742-2</v>
          </cell>
          <cell r="C276" t="str">
            <v>Amway El Salvador, S.A. de C.V.</v>
          </cell>
        </row>
        <row r="277">
          <cell r="B277" t="str">
            <v>41634-7</v>
          </cell>
          <cell r="C277" t="str">
            <v>Farmacias Virgen de Guadalupe</v>
          </cell>
        </row>
        <row r="278">
          <cell r="B278" t="str">
            <v>28273-1</v>
          </cell>
          <cell r="C278" t="str">
            <v>Universidad Centroamericana José Simeon Cañas</v>
          </cell>
        </row>
        <row r="279">
          <cell r="B279" t="str">
            <v>8198-1</v>
          </cell>
          <cell r="C279" t="str">
            <v>Comision Ejecutiva Hidroelectrica del Rio Lempa</v>
          </cell>
        </row>
        <row r="280">
          <cell r="B280" t="str">
            <v>169041-7</v>
          </cell>
          <cell r="C280" t="str">
            <v>Summa Media Group, S.A. de C.V.</v>
          </cell>
        </row>
        <row r="281">
          <cell r="B281" t="str">
            <v>161107-2</v>
          </cell>
          <cell r="C281" t="str">
            <v>Corporacion de Tiendas Internacionales, S.A. de C.V.</v>
          </cell>
        </row>
        <row r="282">
          <cell r="B282" t="str">
            <v>147373-5</v>
          </cell>
          <cell r="C282" t="str">
            <v>Max de El Salvador, S.A. de C.V.</v>
          </cell>
        </row>
        <row r="283">
          <cell r="B283" t="str">
            <v>100359-3</v>
          </cell>
          <cell r="C283" t="str">
            <v>Servicredit, S.A. de C.V.</v>
          </cell>
        </row>
        <row r="284">
          <cell r="B284" t="str">
            <v>78728-0</v>
          </cell>
          <cell r="C284" t="str">
            <v>Tarjetas de Oro,S.A. de C.V.</v>
          </cell>
        </row>
        <row r="285">
          <cell r="B285" t="str">
            <v>181681-0</v>
          </cell>
          <cell r="C285" t="str">
            <v>Corporacion Juarez, S.A. de C.V.</v>
          </cell>
        </row>
        <row r="286">
          <cell r="B286" t="str">
            <v>442-2</v>
          </cell>
          <cell r="C286" t="str">
            <v>Publicidad Comercial, S.A. de C.V.</v>
          </cell>
        </row>
        <row r="287">
          <cell r="B287" t="str">
            <v>130335-7</v>
          </cell>
          <cell r="C287" t="str">
            <v>Omnimark de El Salvador</v>
          </cell>
        </row>
        <row r="288">
          <cell r="B288" t="str">
            <v>114896-0</v>
          </cell>
          <cell r="C288" t="str">
            <v>Receptor, S.A. de C.V.</v>
          </cell>
        </row>
        <row r="289">
          <cell r="B289" t="str">
            <v>134055-9</v>
          </cell>
          <cell r="C289" t="str">
            <v>Comercializadora Interamericana, S.A. de C.V.</v>
          </cell>
        </row>
        <row r="290">
          <cell r="B290" t="str">
            <v>162719-9</v>
          </cell>
          <cell r="C290" t="str">
            <v>L´oreal Guatemala, S.A.</v>
          </cell>
        </row>
        <row r="291">
          <cell r="B291" t="str">
            <v>5170-5</v>
          </cell>
          <cell r="C291" t="str">
            <v>Dutriz Hermanos, S.A. de C.V.</v>
          </cell>
        </row>
        <row r="292">
          <cell r="B292" t="str">
            <v>107757-0</v>
          </cell>
          <cell r="C292" t="str">
            <v>PUBMERC, S.A. DE C.V.</v>
          </cell>
        </row>
        <row r="293">
          <cell r="B293" t="str">
            <v>569-0</v>
          </cell>
          <cell r="C293" t="str">
            <v>Distribuidora de Automoviles, S.A. de C.V.</v>
          </cell>
        </row>
        <row r="294">
          <cell r="B294" t="str">
            <v>79235-7</v>
          </cell>
          <cell r="C294" t="str">
            <v>Inversiones Textiles Mas, S.A. de C.V.</v>
          </cell>
        </row>
        <row r="295">
          <cell r="B295" t="str">
            <v>109031-3</v>
          </cell>
          <cell r="C295" t="str">
            <v>Subway International B.V.</v>
          </cell>
        </row>
        <row r="296">
          <cell r="B296" t="str">
            <v>90920-3</v>
          </cell>
          <cell r="C296" t="str">
            <v>Johnson &amp; Johnson El Salvador, S.A.</v>
          </cell>
        </row>
        <row r="297">
          <cell r="B297" t="str">
            <v>33380-8</v>
          </cell>
          <cell r="C297" t="str">
            <v>Industrias Facela, S.A. de C.V.</v>
          </cell>
        </row>
        <row r="298">
          <cell r="B298" t="str">
            <v>148357-0</v>
          </cell>
          <cell r="C298" t="str">
            <v>Transbel, S.A. de C.V.</v>
          </cell>
        </row>
        <row r="299">
          <cell r="B299" t="str">
            <v>97510-9</v>
          </cell>
          <cell r="C299" t="str">
            <v>Mabe de El Salvador, S.A. de C.V.</v>
          </cell>
        </row>
        <row r="300">
          <cell r="B300" t="str">
            <v>189-9</v>
          </cell>
          <cell r="C300" t="str">
            <v xml:space="preserve">Productos Avon, S.A. </v>
          </cell>
        </row>
        <row r="301">
          <cell r="B301" t="str">
            <v>180254-6</v>
          </cell>
          <cell r="C301" t="str">
            <v>Bt Centroamerica, S.A. de C.V.</v>
          </cell>
        </row>
        <row r="302">
          <cell r="B302" t="str">
            <v>175532-4</v>
          </cell>
          <cell r="C302" t="str">
            <v>B &amp; G. El Salvador, S.A. de C.V.</v>
          </cell>
        </row>
        <row r="303">
          <cell r="B303" t="str">
            <v>313-1</v>
          </cell>
          <cell r="C303" t="str">
            <v>Lemussimun Publicidad, S.A. de C.V.</v>
          </cell>
        </row>
        <row r="304">
          <cell r="B304" t="str">
            <v>27277-9</v>
          </cell>
          <cell r="C304" t="str">
            <v>Air Pak, S.A. de C.V.</v>
          </cell>
        </row>
        <row r="305">
          <cell r="B305" t="str">
            <v>321-2</v>
          </cell>
          <cell r="C305" t="str">
            <v>CAESS, S.A. de C.V.</v>
          </cell>
        </row>
        <row r="306">
          <cell r="B306" t="str">
            <v>28-0</v>
          </cell>
          <cell r="C306" t="str">
            <v>O &amp; R Marketing Communications, S.A. de C.V.</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4 (2)"/>
      <sheetName val="Anexo 2"/>
      <sheetName val="Anexo 4"/>
      <sheetName val="Conciliación mensual (2)"/>
      <sheetName val="DETERM. PAGO A CUENTA (2)"/>
      <sheetName val="DETERMINACION DEL IVA (2)"/>
      <sheetName val="F-930 (6)"/>
      <sheetName val="R. Permanentes (2)"/>
      <sheetName val="movimientos"/>
      <sheetName val="D.R.Eventuales (3)"/>
      <sheetName val="aplicacion de retenciones P (5)"/>
      <sheetName val="Evaluacion declaraciones"/>
      <sheetName val="Anexo 11 A"/>
      <sheetName val="Anexo 11"/>
      <sheetName val="F-14 vrs F-910"/>
      <sheetName val="Retenciones 1% (2)"/>
      <sheetName val="Constancias de Renta (3)"/>
      <sheetName val="Hoja2 (2)"/>
      <sheetName val="ANEXO 1 (2)"/>
      <sheetName val="PUNTO 4 $11.428.57"/>
      <sheetName val="PUNTO 4 $200"/>
      <sheetName val="O.F. PUNTO 8"/>
      <sheetName val="O.F. PUNTO 8 (2)"/>
      <sheetName val="A) ANULACION C.C.F."/>
      <sheetName val="Correlatividad Mensual (2)"/>
      <sheetName val="Planillas ISSS-AFP"/>
      <sheetName val="Gto. Sueldos"/>
      <sheetName val="Hoja4"/>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51">
          <cell r="C151">
            <v>13429303.749999998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BAZ"/>
      <sheetName val="EKT"/>
    </sheetNames>
    <sheetDataSet>
      <sheetData sheetId="0">
        <row r="2">
          <cell r="A2">
            <v>452561</v>
          </cell>
          <cell r="B2" t="str">
            <v>MARIO ERNESTO MADRID AMAYA</v>
          </cell>
          <cell r="C2" t="str">
            <v>0614-210977-120-2</v>
          </cell>
          <cell r="F2">
            <v>39600</v>
          </cell>
          <cell r="I2">
            <v>4200.1000000000004</v>
          </cell>
        </row>
        <row r="3">
          <cell r="B3" t="str">
            <v>SALVADOR EDMUNDO MELARA CASTILLO</v>
          </cell>
          <cell r="C3" t="str">
            <v>0614-170769-112-8</v>
          </cell>
          <cell r="F3">
            <v>39600</v>
          </cell>
          <cell r="I3">
            <v>16662.099999999999</v>
          </cell>
        </row>
        <row r="4">
          <cell r="B4" t="str">
            <v>EVELYN HAYDEE CASTILLO GALINDO</v>
          </cell>
          <cell r="C4" t="str">
            <v>0905-250772-101-2</v>
          </cell>
          <cell r="F4">
            <v>39600</v>
          </cell>
          <cell r="I4">
            <v>27703.119999999999</v>
          </cell>
        </row>
        <row r="5">
          <cell r="B5" t="str">
            <v>SANDRA ELISA CUELLAR ORDOÑEZ</v>
          </cell>
          <cell r="C5">
            <v>0</v>
          </cell>
          <cell r="F5">
            <v>39600</v>
          </cell>
          <cell r="I5">
            <v>19161.37</v>
          </cell>
        </row>
        <row r="6">
          <cell r="B6" t="str">
            <v>RICARDO GIOVANNI AYALA VALDEZ</v>
          </cell>
          <cell r="C6" t="str">
            <v>0614-090781-124-5</v>
          </cell>
          <cell r="F6">
            <v>39600</v>
          </cell>
          <cell r="I6">
            <v>10740.98</v>
          </cell>
        </row>
        <row r="7">
          <cell r="B7" t="str">
            <v>BETSABE ESTHER DOMINGUEZ ZEPEDA</v>
          </cell>
          <cell r="C7" t="str">
            <v>0614-200482-106-9</v>
          </cell>
          <cell r="F7">
            <v>39600</v>
          </cell>
          <cell r="I7">
            <v>8750</v>
          </cell>
        </row>
        <row r="8">
          <cell r="B8" t="str">
            <v>LORENA FLORENTINA LOPEZ DE RECINOS</v>
          </cell>
          <cell r="C8" t="str">
            <v>0511-061166-002-7</v>
          </cell>
          <cell r="F8">
            <v>39600</v>
          </cell>
          <cell r="I8">
            <v>9625</v>
          </cell>
        </row>
        <row r="9">
          <cell r="B9" t="str">
            <v>LUIS FERNANDO AGUILAR VELASCO</v>
          </cell>
          <cell r="C9" t="str">
            <v>0614-150974-114-4</v>
          </cell>
          <cell r="F9">
            <v>39600</v>
          </cell>
          <cell r="I9">
            <v>49052.44</v>
          </cell>
        </row>
        <row r="10">
          <cell r="B10" t="str">
            <v>ANA JACQUELINE ACEVEDO VELASQUEZ</v>
          </cell>
          <cell r="C10" t="str">
            <v>0614-111278-131-0</v>
          </cell>
          <cell r="F10">
            <v>39600</v>
          </cell>
          <cell r="I10">
            <v>11514.03</v>
          </cell>
        </row>
        <row r="11">
          <cell r="B11" t="str">
            <v>CARLOS MAURICIO COTO LOPEZ</v>
          </cell>
          <cell r="C11" t="str">
            <v>0617-090572-104-0</v>
          </cell>
          <cell r="F11">
            <v>39600</v>
          </cell>
          <cell r="I11">
            <v>10741</v>
          </cell>
        </row>
        <row r="12">
          <cell r="B12" t="str">
            <v>JUAN RAMON PINEDA CORTEZ</v>
          </cell>
          <cell r="C12" t="str">
            <v>0811-220963-001-6</v>
          </cell>
          <cell r="F12">
            <v>39600</v>
          </cell>
          <cell r="I12">
            <v>10740.98</v>
          </cell>
        </row>
        <row r="13">
          <cell r="B13" t="str">
            <v>JUANA XIOMARA OSEGUEDA IGLESIAS</v>
          </cell>
          <cell r="C13" t="str">
            <v>1108-011075-102-3</v>
          </cell>
          <cell r="F13">
            <v>39600</v>
          </cell>
          <cell r="I13">
            <v>10740.98</v>
          </cell>
        </row>
        <row r="14">
          <cell r="B14" t="str">
            <v>NOELIA BASSAGLIA BADIA</v>
          </cell>
          <cell r="C14" t="str">
            <v>1123-300580-101-6</v>
          </cell>
          <cell r="F14">
            <v>39600</v>
          </cell>
          <cell r="I14">
            <v>7408.28</v>
          </cell>
        </row>
        <row r="15">
          <cell r="B15" t="str">
            <v>DELMI ELIZABETH CASTRO BARRERA</v>
          </cell>
          <cell r="C15" t="str">
            <v>1103-010265-001-3</v>
          </cell>
          <cell r="F15">
            <v>39600</v>
          </cell>
          <cell r="I15">
            <v>12352.31</v>
          </cell>
        </row>
        <row r="16">
          <cell r="B16" t="str">
            <v>JUAN ANTONIO REYES PAZ</v>
          </cell>
          <cell r="C16" t="str">
            <v>1414-041165-001-5</v>
          </cell>
          <cell r="F16">
            <v>39600</v>
          </cell>
          <cell r="I16">
            <v>13745.38</v>
          </cell>
        </row>
        <row r="17">
          <cell r="B17" t="str">
            <v>RAFAEL ERNESTO LEON RAMOS</v>
          </cell>
          <cell r="C17">
            <v>6142601751080</v>
          </cell>
          <cell r="F17">
            <v>39600</v>
          </cell>
          <cell r="I17">
            <v>10012.18</v>
          </cell>
        </row>
        <row r="18">
          <cell r="B18" t="str">
            <v>MARIO ERNESTO RIVERA CAMPOS</v>
          </cell>
          <cell r="C18" t="str">
            <v>0614-080977-107-3</v>
          </cell>
          <cell r="F18">
            <v>39600</v>
          </cell>
          <cell r="I18">
            <v>8750</v>
          </cell>
        </row>
        <row r="19">
          <cell r="B19" t="str">
            <v>GUADALUPE CAROLINA DEL RIO DURAN</v>
          </cell>
          <cell r="C19" t="str">
            <v>9330-271183-101-1</v>
          </cell>
          <cell r="F19">
            <v>39600</v>
          </cell>
          <cell r="I19">
            <v>8400</v>
          </cell>
        </row>
        <row r="20">
          <cell r="B20" t="str">
            <v>HECTOR DAVID CHAVARRIA BERNAL</v>
          </cell>
          <cell r="C20" t="str">
            <v>1217-020182-105-1</v>
          </cell>
          <cell r="F20">
            <v>39600</v>
          </cell>
          <cell r="I20">
            <v>10500</v>
          </cell>
        </row>
        <row r="21">
          <cell r="B21" t="str">
            <v>MARVIN ENRIQUE MARTINEZ FUENTES</v>
          </cell>
          <cell r="C21" t="str">
            <v>0614-080969-004-6</v>
          </cell>
          <cell r="F21">
            <v>39600</v>
          </cell>
          <cell r="I21">
            <v>12905.29</v>
          </cell>
        </row>
        <row r="22">
          <cell r="B22" t="str">
            <v>CECILIA ANTONIA MENDEZ HERNANDEZ</v>
          </cell>
          <cell r="C22" t="str">
            <v>0614-210880-120-5</v>
          </cell>
          <cell r="F22">
            <v>39600</v>
          </cell>
          <cell r="I22">
            <v>7437.5</v>
          </cell>
        </row>
        <row r="23">
          <cell r="B23" t="str">
            <v>OSCAR ALEJANDRO LOPEZ LOPEZ</v>
          </cell>
          <cell r="C23" t="str">
            <v>0614-300884-120-6</v>
          </cell>
          <cell r="F23">
            <v>39600</v>
          </cell>
          <cell r="I23">
            <v>13745.38</v>
          </cell>
        </row>
        <row r="24">
          <cell r="B24" t="str">
            <v>ADOLFO ANTONIO RENDEROS MONTALVO</v>
          </cell>
          <cell r="C24" t="str">
            <v>0614-260761-015-3</v>
          </cell>
          <cell r="F24">
            <v>39600</v>
          </cell>
          <cell r="I24">
            <v>10887.18</v>
          </cell>
        </row>
        <row r="25">
          <cell r="B25" t="str">
            <v>JORGE ALBERTO HERNANDEZ SANCHEZ</v>
          </cell>
          <cell r="C25" t="str">
            <v>0614-220881-125-9</v>
          </cell>
          <cell r="F25">
            <v>39600</v>
          </cell>
          <cell r="I25">
            <v>6351.72</v>
          </cell>
        </row>
        <row r="26">
          <cell r="B26" t="str">
            <v>MAURICIO ANTONIO ORTIZ HERNANDEZ</v>
          </cell>
          <cell r="C26" t="str">
            <v>0614-190678-002-1</v>
          </cell>
          <cell r="F26">
            <v>39600</v>
          </cell>
          <cell r="I26">
            <v>6125</v>
          </cell>
        </row>
        <row r="27">
          <cell r="B27" t="str">
            <v>JOSE MARIO VALDES GOMEZ</v>
          </cell>
          <cell r="C27" t="str">
            <v>1217-090181-103-0</v>
          </cell>
          <cell r="F27">
            <v>39600</v>
          </cell>
          <cell r="I27">
            <v>8750</v>
          </cell>
        </row>
        <row r="28">
          <cell r="B28" t="str">
            <v>DAVID ERNESTO PORTILLO PEREZ</v>
          </cell>
          <cell r="C28" t="str">
            <v>0614-290982-129-1</v>
          </cell>
          <cell r="F28">
            <v>39600</v>
          </cell>
          <cell r="I28">
            <v>7328.84</v>
          </cell>
        </row>
        <row r="29">
          <cell r="B29" t="str">
            <v>ALVIN ERNESTO GONZALEZ DIAZ</v>
          </cell>
          <cell r="C29" t="str">
            <v>0711-010176-101-6</v>
          </cell>
          <cell r="F29">
            <v>39600</v>
          </cell>
          <cell r="I29">
            <v>6351.72</v>
          </cell>
        </row>
        <row r="30">
          <cell r="B30" t="str">
            <v>DAVID RICARDO FUENTES MANCIA</v>
          </cell>
          <cell r="C30" t="str">
            <v>0614-031077-103-0</v>
          </cell>
          <cell r="F30">
            <v>39600</v>
          </cell>
          <cell r="I30">
            <v>14912.18</v>
          </cell>
        </row>
        <row r="31">
          <cell r="B31" t="str">
            <v>ALEXANDER JOSE MACHUCA HENRIQUEZ</v>
          </cell>
          <cell r="C31" t="str">
            <v>0614-290777-111-4</v>
          </cell>
          <cell r="F31">
            <v>39600</v>
          </cell>
          <cell r="I31">
            <v>21875</v>
          </cell>
        </row>
        <row r="32">
          <cell r="B32" t="str">
            <v>CAROLINA EUNICE VENTURA AYALA</v>
          </cell>
          <cell r="C32" t="str">
            <v>0614-030874-103-4</v>
          </cell>
          <cell r="F32">
            <v>39600</v>
          </cell>
          <cell r="I32">
            <v>26250</v>
          </cell>
        </row>
        <row r="33">
          <cell r="B33" t="str">
            <v>SOFIA LORENA NAVAS DE RODRIGUEZ</v>
          </cell>
          <cell r="C33" t="str">
            <v>0614-290471-103-0</v>
          </cell>
          <cell r="F33">
            <v>39600</v>
          </cell>
          <cell r="I33">
            <v>16135</v>
          </cell>
        </row>
        <row r="34">
          <cell r="B34" t="str">
            <v>SUSANA MARGARITA MEZA MONTUFAR</v>
          </cell>
          <cell r="C34" t="str">
            <v>0210-010367-002-0</v>
          </cell>
          <cell r="F34">
            <v>39600</v>
          </cell>
          <cell r="I34">
            <v>26250</v>
          </cell>
        </row>
        <row r="35">
          <cell r="B35" t="str">
            <v>CARLOS ROBERTO CANJURA ALVAREZ</v>
          </cell>
          <cell r="C35" t="str">
            <v>0614-120175-102-5</v>
          </cell>
          <cell r="F35">
            <v>39600</v>
          </cell>
          <cell r="I35">
            <v>18655</v>
          </cell>
        </row>
        <row r="36">
          <cell r="B36" t="str">
            <v>JOSE ANTONIO MUÑOZ MARTINEZ</v>
          </cell>
          <cell r="C36" t="str">
            <v>1123-271159-001-6</v>
          </cell>
          <cell r="F36">
            <v>39600</v>
          </cell>
          <cell r="I36">
            <v>30625</v>
          </cell>
        </row>
        <row r="37">
          <cell r="B37" t="str">
            <v>SALVADOR EDMUNDO ARCE MARTINEZ</v>
          </cell>
          <cell r="C37" t="str">
            <v>0614-220467-110-0</v>
          </cell>
          <cell r="F37">
            <v>39600</v>
          </cell>
          <cell r="I37">
            <v>30625</v>
          </cell>
        </row>
        <row r="38">
          <cell r="B38" t="str">
            <v>MELVIN SAUL HOYOS GRANILLO</v>
          </cell>
          <cell r="C38" t="str">
            <v>20-27769414-0</v>
          </cell>
          <cell r="F38">
            <v>39600</v>
          </cell>
          <cell r="I38">
            <v>13125</v>
          </cell>
        </row>
        <row r="39">
          <cell r="B39" t="str">
            <v>ELIO ENRIQUE CASTELLON TORRES</v>
          </cell>
          <cell r="C39" t="str">
            <v>1110-050179-101-2</v>
          </cell>
          <cell r="F39">
            <v>39600</v>
          </cell>
          <cell r="I39">
            <v>8750</v>
          </cell>
        </row>
        <row r="40">
          <cell r="B40" t="str">
            <v>SILVIA ALEJANDRINA RUIZ MORALES</v>
          </cell>
          <cell r="C40" t="str">
            <v>0903-071283-103-0</v>
          </cell>
          <cell r="F40">
            <v>39600</v>
          </cell>
          <cell r="I40">
            <v>5137.5</v>
          </cell>
        </row>
        <row r="41">
          <cell r="B41" t="str">
            <v>ELIEZER JONATHAN HERNANDEZ MORENO</v>
          </cell>
          <cell r="C41" t="str">
            <v>0702-131183-101-4</v>
          </cell>
          <cell r="F41">
            <v>39600</v>
          </cell>
          <cell r="I41">
            <v>8750</v>
          </cell>
        </row>
        <row r="42">
          <cell r="B42" t="str">
            <v>NUBIA MARISOL MARQUEZ RODRIGUEZ</v>
          </cell>
          <cell r="C42" t="str">
            <v>0608-250785-103-5</v>
          </cell>
          <cell r="F42">
            <v>39600</v>
          </cell>
          <cell r="I42">
            <v>2712.5</v>
          </cell>
        </row>
        <row r="43">
          <cell r="B43" t="str">
            <v>GERBER ANTONIO ROMERO VELASCO</v>
          </cell>
          <cell r="C43" t="str">
            <v>1010-130370-101-9</v>
          </cell>
          <cell r="F43">
            <v>39600</v>
          </cell>
          <cell r="I43">
            <v>35000</v>
          </cell>
        </row>
        <row r="44">
          <cell r="B44" t="str">
            <v>TANIA ELIZABETH PANIAGUA LOPEZ</v>
          </cell>
          <cell r="C44" t="str">
            <v>0614-160478-113-7</v>
          </cell>
          <cell r="F44">
            <v>39600</v>
          </cell>
          <cell r="I44">
            <v>15750</v>
          </cell>
        </row>
        <row r="45">
          <cell r="B45" t="str">
            <v>DOUGLAS AMILCAR INGLES VALDIVIESO</v>
          </cell>
          <cell r="C45" t="str">
            <v>0614-090778-102-8</v>
          </cell>
          <cell r="F45">
            <v>39600</v>
          </cell>
          <cell r="I45">
            <v>12250</v>
          </cell>
        </row>
        <row r="46">
          <cell r="B46" t="str">
            <v>NELLY DEL CARMEN AVENDAÑO DE MASSIN</v>
          </cell>
          <cell r="C46" t="str">
            <v>0501-100167-001-1</v>
          </cell>
          <cell r="F46">
            <v>39600</v>
          </cell>
          <cell r="I46">
            <v>33250</v>
          </cell>
        </row>
        <row r="47">
          <cell r="B47" t="str">
            <v>RENE MAURICIO CASTILLO LUNA</v>
          </cell>
          <cell r="C47" t="str">
            <v>0614-070375-109-0</v>
          </cell>
          <cell r="F47">
            <v>39600</v>
          </cell>
          <cell r="I47">
            <v>8750</v>
          </cell>
        </row>
        <row r="48">
          <cell r="B48" t="str">
            <v>GERMAN ALEX CUELLAR QUINTANILLA</v>
          </cell>
          <cell r="C48" t="str">
            <v>0715-230570-102-5</v>
          </cell>
          <cell r="F48">
            <v>39600</v>
          </cell>
          <cell r="I48">
            <v>25375</v>
          </cell>
        </row>
        <row r="49">
          <cell r="B49" t="str">
            <v>ALAN ANTONIO RAMIREZ MEJIA</v>
          </cell>
          <cell r="C49" t="str">
            <v>0614-280781-102-0</v>
          </cell>
          <cell r="F49">
            <v>39600</v>
          </cell>
          <cell r="I49">
            <v>6766.67</v>
          </cell>
        </row>
        <row r="50">
          <cell r="B50" t="str">
            <v>AYZA VALERIA DEL CARMEN DURAN BERMUDEZ</v>
          </cell>
          <cell r="C50" t="str">
            <v>0614-200982-118-0</v>
          </cell>
          <cell r="F50">
            <v>39600</v>
          </cell>
          <cell r="I50">
            <v>5250</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 val="Sumarias 31DIC2002"/>
      <sheetName val="Anexo 11 IR 72"/>
      <sheetName val="IR39 Atributos declaraciones"/>
      <sheetName val="prod.terminado"/>
    </sheetNames>
    <sheetDataSet>
      <sheetData sheetId="0">
        <row r="1">
          <cell r="C1" t="str">
            <v>Saldos inciales</v>
          </cell>
        </row>
      </sheetData>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B2:M30"/>
  <sheetViews>
    <sheetView showGridLines="0" zoomScaleNormal="100" workbookViewId="0">
      <selection activeCell="K10" sqref="K10"/>
    </sheetView>
  </sheetViews>
  <sheetFormatPr baseColWidth="10" defaultColWidth="11.42578125" defaultRowHeight="14.25" x14ac:dyDescent="0.2"/>
  <cols>
    <col min="1" max="1" width="4" style="1" customWidth="1"/>
    <col min="2" max="2" width="77.140625" style="1" bestFit="1" customWidth="1"/>
    <col min="3" max="12" width="11.42578125" style="1"/>
    <col min="13" max="13" width="66.28515625" style="1" bestFit="1" customWidth="1"/>
    <col min="14" max="16384" width="11.42578125" style="1"/>
  </cols>
  <sheetData>
    <row r="2" spans="11:13" ht="15" x14ac:dyDescent="0.25">
      <c r="K2" s="178" t="s">
        <v>191</v>
      </c>
      <c r="L2" s="179"/>
      <c r="M2" s="180"/>
    </row>
    <row r="3" spans="11:13" x14ac:dyDescent="0.2">
      <c r="K3" s="173" t="s">
        <v>192</v>
      </c>
      <c r="L3" s="173" t="s">
        <v>193</v>
      </c>
      <c r="M3" s="174" t="s">
        <v>194</v>
      </c>
    </row>
    <row r="4" spans="11:13" x14ac:dyDescent="0.2">
      <c r="K4" s="175" t="s">
        <v>195</v>
      </c>
      <c r="L4" s="176">
        <v>45803</v>
      </c>
      <c r="M4" s="177" t="s">
        <v>196</v>
      </c>
    </row>
    <row r="5" spans="11:13" x14ac:dyDescent="0.2">
      <c r="K5" s="175" t="s">
        <v>197</v>
      </c>
      <c r="L5" s="176">
        <v>45839</v>
      </c>
      <c r="M5" s="177" t="s">
        <v>198</v>
      </c>
    </row>
    <row r="10" spans="11:13" x14ac:dyDescent="0.2">
      <c r="M10" s="51"/>
    </row>
    <row r="20" spans="2:4" x14ac:dyDescent="0.2">
      <c r="B20" s="1" t="s">
        <v>59</v>
      </c>
    </row>
    <row r="21" spans="2:4" x14ac:dyDescent="0.2">
      <c r="B21" s="50"/>
      <c r="C21" s="47" t="s">
        <v>0</v>
      </c>
      <c r="D21" s="1" t="s">
        <v>60</v>
      </c>
    </row>
    <row r="22" spans="2:4" x14ac:dyDescent="0.2">
      <c r="B22" s="49"/>
      <c r="C22" s="47" t="s">
        <v>0</v>
      </c>
      <c r="D22" s="1" t="s">
        <v>58</v>
      </c>
    </row>
    <row r="23" spans="2:4" x14ac:dyDescent="0.2">
      <c r="B23" s="48"/>
      <c r="C23" s="47" t="s">
        <v>0</v>
      </c>
      <c r="D23" s="1" t="s">
        <v>57</v>
      </c>
    </row>
    <row r="24" spans="2:4" x14ac:dyDescent="0.2">
      <c r="B24" s="110"/>
      <c r="C24" s="47" t="s">
        <v>0</v>
      </c>
      <c r="D24" s="1" t="s">
        <v>78</v>
      </c>
    </row>
    <row r="29" spans="2:4" x14ac:dyDescent="0.2">
      <c r="B29" s="1" t="s">
        <v>86</v>
      </c>
    </row>
    <row r="30" spans="2:4" x14ac:dyDescent="0.2">
      <c r="B30" s="138">
        <v>45839</v>
      </c>
    </row>
  </sheetData>
  <sheetProtection algorithmName="SHA-512" hashValue="ZLHzXfAzLctdLtXWEGsjMUrZ5yJjYo95rlwCtFjimlFdtFTOdhDjgqJKPFERTCQGFdFXxb1EOjitEK1SzDe7PA==" saltValue="NQAWqKOOt6Py9ypkDuBm4A==" spinCount="100000" sheet="1" objects="1" scenarios="1"/>
  <mergeCells count="1">
    <mergeCell ref="K2:M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17BD6-1406-4406-AA9E-BBD1D1840798}">
  <sheetPr>
    <tabColor rgb="FF0070C0"/>
  </sheetPr>
  <dimension ref="A1:V22"/>
  <sheetViews>
    <sheetView showGridLines="0" zoomScale="115" zoomScaleNormal="115" workbookViewId="0">
      <selection activeCell="R18" sqref="R18"/>
    </sheetView>
  </sheetViews>
  <sheetFormatPr baseColWidth="10" defaultRowHeight="15" x14ac:dyDescent="0.25"/>
  <cols>
    <col min="2" max="2" width="12.28515625" bestFit="1" customWidth="1"/>
    <col min="3" max="3" width="12.85546875" bestFit="1" customWidth="1"/>
    <col min="9" max="9" width="12.28515625" bestFit="1" customWidth="1"/>
    <col min="10" max="10" width="12.85546875" bestFit="1" customWidth="1"/>
    <col min="16" max="16" width="13.85546875" bestFit="1" customWidth="1"/>
    <col min="17" max="17" width="12.85546875" bestFit="1" customWidth="1"/>
    <col min="21" max="22" width="14.140625" bestFit="1" customWidth="1"/>
  </cols>
  <sheetData>
    <row r="1" spans="1:22" ht="26.25" x14ac:dyDescent="0.25">
      <c r="A1" s="193" t="s">
        <v>74</v>
      </c>
      <c r="B1" s="193"/>
      <c r="C1" s="193"/>
      <c r="D1" s="193"/>
      <c r="E1" s="193"/>
      <c r="F1" s="193"/>
    </row>
    <row r="3" spans="1:22" ht="18.75" x14ac:dyDescent="0.3">
      <c r="A3" s="61" t="s">
        <v>79</v>
      </c>
      <c r="H3" s="61" t="s">
        <v>63</v>
      </c>
      <c r="N3" s="69"/>
      <c r="O3" s="61" t="s">
        <v>65</v>
      </c>
    </row>
    <row r="4" spans="1:22" x14ac:dyDescent="0.25">
      <c r="A4" s="183" t="s">
        <v>24</v>
      </c>
      <c r="B4" s="184"/>
      <c r="C4" s="185"/>
      <c r="H4" s="183" t="s">
        <v>24</v>
      </c>
      <c r="I4" s="184"/>
      <c r="J4" s="185"/>
      <c r="K4" s="2"/>
      <c r="L4" s="2"/>
      <c r="M4" s="2"/>
      <c r="O4" s="183" t="s">
        <v>24</v>
      </c>
      <c r="P4" s="184"/>
      <c r="Q4" s="185"/>
    </row>
    <row r="5" spans="1:22" x14ac:dyDescent="0.25">
      <c r="A5" s="186"/>
      <c r="B5" s="187"/>
      <c r="C5" s="188"/>
      <c r="H5" s="186"/>
      <c r="I5" s="187"/>
      <c r="J5" s="188"/>
      <c r="K5" s="2"/>
      <c r="L5" s="2"/>
      <c r="M5" s="2"/>
      <c r="O5" s="186"/>
      <c r="P5" s="187"/>
      <c r="Q5" s="188"/>
    </row>
    <row r="6" spans="1:22" x14ac:dyDescent="0.25">
      <c r="A6" s="78" t="s">
        <v>25</v>
      </c>
      <c r="B6" s="79">
        <f>P6/4</f>
        <v>250</v>
      </c>
      <c r="C6" s="80">
        <f>Q6</f>
        <v>0.03</v>
      </c>
      <c r="H6" s="78" t="s">
        <v>25</v>
      </c>
      <c r="I6" s="79">
        <f>P6/2</f>
        <v>500</v>
      </c>
      <c r="J6" s="80">
        <f>Q6</f>
        <v>0.03</v>
      </c>
      <c r="K6" s="2"/>
      <c r="L6" s="2"/>
      <c r="M6" s="2"/>
      <c r="O6" s="58" t="s">
        <v>25</v>
      </c>
      <c r="P6" s="59">
        <v>1000</v>
      </c>
      <c r="Q6" s="60">
        <v>0.03</v>
      </c>
    </row>
    <row r="7" spans="1:22" x14ac:dyDescent="0.25">
      <c r="A7" s="81" t="s">
        <v>26</v>
      </c>
      <c r="B7" s="82">
        <f>P7/4</f>
        <v>250000</v>
      </c>
      <c r="C7" s="83">
        <f>Q7</f>
        <v>7.2499999999999995E-2</v>
      </c>
      <c r="H7" s="81" t="s">
        <v>26</v>
      </c>
      <c r="I7" s="82">
        <f>P7/2</f>
        <v>500000</v>
      </c>
      <c r="J7" s="83">
        <f>Q7</f>
        <v>7.2499999999999995E-2</v>
      </c>
      <c r="K7" s="2"/>
      <c r="L7" s="2"/>
      <c r="M7" s="2"/>
      <c r="O7" s="53" t="s">
        <v>26</v>
      </c>
      <c r="P7" s="54">
        <v>1000000</v>
      </c>
      <c r="Q7" s="55">
        <v>7.2499999999999995E-2</v>
      </c>
    </row>
    <row r="8" spans="1:22" x14ac:dyDescent="0.25">
      <c r="H8" s="2"/>
      <c r="I8" s="2"/>
      <c r="J8" s="2"/>
      <c r="K8" s="2"/>
      <c r="L8" s="2"/>
      <c r="M8" s="2"/>
    </row>
    <row r="9" spans="1:22" ht="15" customHeight="1" x14ac:dyDescent="0.25">
      <c r="A9" s="189" t="s">
        <v>95</v>
      </c>
      <c r="B9" s="190"/>
      <c r="C9" s="190"/>
      <c r="D9" s="190"/>
      <c r="E9" s="190"/>
      <c r="F9" s="191"/>
      <c r="H9" s="189" t="s">
        <v>27</v>
      </c>
      <c r="I9" s="190"/>
      <c r="J9" s="190"/>
      <c r="K9" s="190"/>
      <c r="L9" s="190"/>
      <c r="M9" s="191"/>
      <c r="O9" s="189" t="s">
        <v>64</v>
      </c>
      <c r="P9" s="190"/>
      <c r="Q9" s="190"/>
      <c r="R9" s="190"/>
      <c r="S9" s="190"/>
      <c r="T9" s="191"/>
    </row>
    <row r="10" spans="1:22" ht="15" customHeight="1" x14ac:dyDescent="0.25">
      <c r="A10" s="181" t="s">
        <v>28</v>
      </c>
      <c r="B10" s="181" t="s">
        <v>29</v>
      </c>
      <c r="C10" s="181" t="s">
        <v>30</v>
      </c>
      <c r="D10" s="181" t="s">
        <v>31</v>
      </c>
      <c r="E10" s="181" t="s">
        <v>32</v>
      </c>
      <c r="F10" s="181" t="s">
        <v>33</v>
      </c>
      <c r="H10" s="192" t="s">
        <v>28</v>
      </c>
      <c r="I10" s="192" t="s">
        <v>29</v>
      </c>
      <c r="J10" s="192" t="s">
        <v>30</v>
      </c>
      <c r="K10" s="192" t="s">
        <v>31</v>
      </c>
      <c r="L10" s="192" t="s">
        <v>32</v>
      </c>
      <c r="M10" s="192" t="s">
        <v>33</v>
      </c>
      <c r="O10" s="181" t="s">
        <v>28</v>
      </c>
      <c r="P10" s="181" t="s">
        <v>29</v>
      </c>
      <c r="Q10" s="181" t="s">
        <v>30</v>
      </c>
      <c r="R10" s="181" t="s">
        <v>31</v>
      </c>
      <c r="S10" s="181" t="s">
        <v>32</v>
      </c>
      <c r="T10" s="181" t="s">
        <v>33</v>
      </c>
      <c r="U10" s="194" t="s">
        <v>80</v>
      </c>
      <c r="V10" s="194"/>
    </row>
    <row r="11" spans="1:22" x14ac:dyDescent="0.25">
      <c r="A11" s="182"/>
      <c r="B11" s="182"/>
      <c r="C11" s="182"/>
      <c r="D11" s="182"/>
      <c r="E11" s="182"/>
      <c r="F11" s="182"/>
      <c r="H11" s="192"/>
      <c r="I11" s="192"/>
      <c r="J11" s="192"/>
      <c r="K11" s="192"/>
      <c r="L11" s="192"/>
      <c r="M11" s="192"/>
      <c r="O11" s="182"/>
      <c r="P11" s="182"/>
      <c r="Q11" s="182"/>
      <c r="R11" s="182"/>
      <c r="S11" s="182"/>
      <c r="T11" s="182"/>
      <c r="U11" s="128" t="s">
        <v>81</v>
      </c>
      <c r="V11" s="128" t="s">
        <v>82</v>
      </c>
    </row>
    <row r="12" spans="1:22" x14ac:dyDescent="0.25">
      <c r="A12" s="113" t="str">
        <f>O12</f>
        <v>I</v>
      </c>
      <c r="B12" s="116">
        <f>P12</f>
        <v>0.01</v>
      </c>
      <c r="C12" s="116">
        <f>J12/2</f>
        <v>137.5</v>
      </c>
      <c r="D12" s="119">
        <v>0</v>
      </c>
      <c r="E12" s="116">
        <f>L12/2</f>
        <v>0</v>
      </c>
      <c r="F12" s="122">
        <f>M12</f>
        <v>0</v>
      </c>
      <c r="H12" s="113" t="str">
        <f>O12</f>
        <v>I</v>
      </c>
      <c r="I12" s="116">
        <f>P12</f>
        <v>0.01</v>
      </c>
      <c r="J12" s="116">
        <f>Q12/2</f>
        <v>275</v>
      </c>
      <c r="K12" s="119">
        <f>I12-0.01</f>
        <v>0</v>
      </c>
      <c r="L12" s="63">
        <v>0</v>
      </c>
      <c r="M12" s="122">
        <f>T12</f>
        <v>0</v>
      </c>
      <c r="O12" s="62" t="s">
        <v>1</v>
      </c>
      <c r="P12" s="63">
        <v>0.01</v>
      </c>
      <c r="Q12" s="63">
        <v>550</v>
      </c>
      <c r="R12" s="119">
        <f>P12-0.01</f>
        <v>0</v>
      </c>
      <c r="S12" s="63">
        <v>0</v>
      </c>
      <c r="T12" s="125">
        <v>0</v>
      </c>
      <c r="U12" s="132">
        <f>(P12-R12)*T12+S12</f>
        <v>0</v>
      </c>
      <c r="V12" s="129">
        <f>(Q12-R12)*T12+S12</f>
        <v>0</v>
      </c>
    </row>
    <row r="13" spans="1:22" x14ac:dyDescent="0.25">
      <c r="A13" s="114" t="str">
        <f t="shared" ref="A13:A15" si="0">O13</f>
        <v>II</v>
      </c>
      <c r="B13" s="117">
        <f>C12+0.01</f>
        <v>137.51</v>
      </c>
      <c r="C13" s="117">
        <f>J13/2</f>
        <v>223.81</v>
      </c>
      <c r="D13" s="120">
        <f>C12</f>
        <v>137.5</v>
      </c>
      <c r="E13" s="117">
        <f>L13/2</f>
        <v>4.415</v>
      </c>
      <c r="F13" s="123">
        <f t="shared" ref="F13:F15" si="1">M13</f>
        <v>0.1</v>
      </c>
      <c r="H13" s="114" t="str">
        <f t="shared" ref="H13:H15" si="2">O13</f>
        <v>II</v>
      </c>
      <c r="I13" s="117">
        <f>J12+0.01</f>
        <v>275.01</v>
      </c>
      <c r="J13" s="117">
        <f t="shared" ref="J13:J14" si="3">Q13/2</f>
        <v>447.62</v>
      </c>
      <c r="K13" s="120">
        <f>J12</f>
        <v>275</v>
      </c>
      <c r="L13" s="43">
        <v>8.83</v>
      </c>
      <c r="M13" s="123">
        <f t="shared" ref="M13:M15" si="4">T13</f>
        <v>0.1</v>
      </c>
      <c r="O13" s="42" t="s">
        <v>34</v>
      </c>
      <c r="P13" s="43">
        <f>Q12+0.01</f>
        <v>550.01</v>
      </c>
      <c r="Q13" s="43">
        <v>895.24</v>
      </c>
      <c r="R13" s="120">
        <f>Q12</f>
        <v>550</v>
      </c>
      <c r="S13" s="43">
        <v>17.670000000000002</v>
      </c>
      <c r="T13" s="126">
        <v>0.1</v>
      </c>
      <c r="U13" s="133">
        <f t="shared" ref="U13:U15" si="5">(P13-R13)*T13+S13</f>
        <v>17.670999999999999</v>
      </c>
      <c r="V13" s="130">
        <f t="shared" ref="V13:V14" si="6">(Q13-R13)*T13+S13</f>
        <v>52.194000000000003</v>
      </c>
    </row>
    <row r="14" spans="1:22" x14ac:dyDescent="0.25">
      <c r="A14" s="114" t="str">
        <f t="shared" si="0"/>
        <v>III</v>
      </c>
      <c r="B14" s="117">
        <f>C13+0.01</f>
        <v>223.82</v>
      </c>
      <c r="C14" s="117">
        <f>ROUNDDOWN(J14/2,2)</f>
        <v>509.52</v>
      </c>
      <c r="D14" s="120">
        <f>C13</f>
        <v>223.81</v>
      </c>
      <c r="E14" s="117">
        <f>L14/2</f>
        <v>15</v>
      </c>
      <c r="F14" s="123">
        <f t="shared" si="1"/>
        <v>0.2</v>
      </c>
      <c r="H14" s="114" t="str">
        <f t="shared" si="2"/>
        <v>III</v>
      </c>
      <c r="I14" s="117">
        <f>J13+0.01</f>
        <v>447.63</v>
      </c>
      <c r="J14" s="117">
        <f t="shared" si="3"/>
        <v>1019.05</v>
      </c>
      <c r="K14" s="120">
        <f>J13</f>
        <v>447.62</v>
      </c>
      <c r="L14" s="43">
        <v>30</v>
      </c>
      <c r="M14" s="123">
        <f t="shared" si="4"/>
        <v>0.2</v>
      </c>
      <c r="O14" s="42" t="s">
        <v>35</v>
      </c>
      <c r="P14" s="43">
        <f>Q13+0.01</f>
        <v>895.25</v>
      </c>
      <c r="Q14" s="43">
        <v>2038.1</v>
      </c>
      <c r="R14" s="120">
        <f>Q13</f>
        <v>895.24</v>
      </c>
      <c r="S14" s="43">
        <v>60</v>
      </c>
      <c r="T14" s="126">
        <v>0.2</v>
      </c>
      <c r="U14" s="133">
        <f t="shared" si="5"/>
        <v>60.001999999999995</v>
      </c>
      <c r="V14" s="130">
        <f t="shared" si="6"/>
        <v>288.572</v>
      </c>
    </row>
    <row r="15" spans="1:22" x14ac:dyDescent="0.25">
      <c r="A15" s="115" t="str">
        <f t="shared" si="0"/>
        <v>IV</v>
      </c>
      <c r="B15" s="118">
        <f>C14+0.01</f>
        <v>509.53</v>
      </c>
      <c r="C15" s="118" t="str">
        <f>J15</f>
        <v>En adelante</v>
      </c>
      <c r="D15" s="121">
        <f>C14</f>
        <v>509.52</v>
      </c>
      <c r="E15" s="118">
        <f>L15/2</f>
        <v>72.14</v>
      </c>
      <c r="F15" s="124">
        <f t="shared" si="1"/>
        <v>0.3</v>
      </c>
      <c r="H15" s="115" t="str">
        <f t="shared" si="2"/>
        <v>IV</v>
      </c>
      <c r="I15" s="118">
        <f>J14+0.01</f>
        <v>1019.06</v>
      </c>
      <c r="J15" s="118" t="str">
        <f>Q15</f>
        <v>En adelante</v>
      </c>
      <c r="K15" s="121">
        <f>J14</f>
        <v>1019.05</v>
      </c>
      <c r="L15" s="45">
        <v>144.28</v>
      </c>
      <c r="M15" s="124">
        <f t="shared" si="4"/>
        <v>0.3</v>
      </c>
      <c r="O15" s="44" t="s">
        <v>36</v>
      </c>
      <c r="P15" s="45">
        <f>Q14+0.01</f>
        <v>2038.11</v>
      </c>
      <c r="Q15" s="45" t="s">
        <v>37</v>
      </c>
      <c r="R15" s="121">
        <f>Q14</f>
        <v>2038.1</v>
      </c>
      <c r="S15" s="45">
        <v>288.57</v>
      </c>
      <c r="T15" s="127">
        <v>0.3</v>
      </c>
      <c r="U15" s="134">
        <f t="shared" si="5"/>
        <v>288.57299999999998</v>
      </c>
      <c r="V15" s="131" t="str">
        <f>Q15</f>
        <v>En adelante</v>
      </c>
    </row>
    <row r="16" spans="1:22" x14ac:dyDescent="0.25">
      <c r="H16" s="2"/>
      <c r="I16" s="2"/>
      <c r="J16" s="2"/>
      <c r="K16" s="2"/>
      <c r="L16" s="2"/>
      <c r="M16" s="2"/>
    </row>
    <row r="17" spans="1:18" x14ac:dyDescent="0.25">
      <c r="A17" s="144" t="s">
        <v>76</v>
      </c>
      <c r="B17" s="145"/>
      <c r="C17" s="145"/>
      <c r="D17" s="146">
        <v>9100</v>
      </c>
      <c r="H17" s="2"/>
      <c r="I17" s="2"/>
      <c r="J17" s="2"/>
      <c r="K17" s="2"/>
      <c r="L17" s="2"/>
      <c r="M17" s="2"/>
    </row>
    <row r="18" spans="1:18" x14ac:dyDescent="0.25">
      <c r="A18" s="147" t="s">
        <v>75</v>
      </c>
      <c r="B18" s="148"/>
      <c r="C18" s="148"/>
      <c r="D18" s="149">
        <v>1600</v>
      </c>
      <c r="H18" s="2"/>
      <c r="I18" s="2"/>
      <c r="J18" s="2"/>
      <c r="K18" s="2"/>
      <c r="L18" s="2"/>
      <c r="M18" s="2"/>
    </row>
    <row r="19" spans="1:18" x14ac:dyDescent="0.25">
      <c r="H19" s="2"/>
      <c r="I19" s="2"/>
      <c r="J19" s="2"/>
      <c r="K19" s="2"/>
      <c r="L19" s="2"/>
      <c r="M19" s="2"/>
    </row>
    <row r="20" spans="1:18" x14ac:dyDescent="0.25">
      <c r="A20" s="169" t="s">
        <v>186</v>
      </c>
      <c r="B20" s="170"/>
      <c r="C20" s="170"/>
      <c r="D20" s="171">
        <v>48</v>
      </c>
      <c r="H20" s="169" t="s">
        <v>186</v>
      </c>
      <c r="I20" s="170"/>
      <c r="J20" s="170"/>
      <c r="K20" s="171">
        <v>24</v>
      </c>
      <c r="L20" s="2"/>
      <c r="M20" s="2"/>
      <c r="O20" s="169" t="s">
        <v>186</v>
      </c>
      <c r="P20" s="170"/>
      <c r="Q20" s="170"/>
      <c r="R20" s="171">
        <v>12</v>
      </c>
    </row>
    <row r="21" spans="1:18" x14ac:dyDescent="0.25">
      <c r="A21" s="111" t="str">
        <f>H21</f>
        <v>Límite equivalente para gozar deducción fija</v>
      </c>
      <c r="B21" s="85"/>
      <c r="C21" s="85"/>
      <c r="D21" s="86">
        <f>$D$17/D20</f>
        <v>189.58333333333334</v>
      </c>
      <c r="H21" s="111" t="s">
        <v>69</v>
      </c>
      <c r="I21" s="85"/>
      <c r="J21" s="85"/>
      <c r="K21" s="86">
        <f>$D$17/K20</f>
        <v>379.16666666666669</v>
      </c>
      <c r="O21" s="111" t="str">
        <f>H21</f>
        <v>Límite equivalente para gozar deducción fija</v>
      </c>
      <c r="P21" s="85"/>
      <c r="Q21" s="85"/>
      <c r="R21" s="86">
        <f>$D$17/R20</f>
        <v>758.33333333333337</v>
      </c>
    </row>
    <row r="22" spans="1:18" x14ac:dyDescent="0.25">
      <c r="A22" s="112" t="str">
        <f>H22</f>
        <v>Proporción equivalente de deducción fija</v>
      </c>
      <c r="B22" s="87"/>
      <c r="C22" s="87"/>
      <c r="D22" s="88">
        <f>ROUND($D$18/D20,2)</f>
        <v>33.33</v>
      </c>
      <c r="H22" s="112" t="s">
        <v>68</v>
      </c>
      <c r="I22" s="87"/>
      <c r="J22" s="87"/>
      <c r="K22" s="88">
        <f>ROUND($D$18/K20,2)</f>
        <v>66.67</v>
      </c>
      <c r="O22" s="112" t="str">
        <f>H22</f>
        <v>Proporción equivalente de deducción fija</v>
      </c>
      <c r="P22" s="87"/>
      <c r="Q22" s="87"/>
      <c r="R22" s="88">
        <f>ROUND($D$18/R20,2)</f>
        <v>133.33000000000001</v>
      </c>
    </row>
  </sheetData>
  <mergeCells count="26">
    <mergeCell ref="A1:F1"/>
    <mergeCell ref="U10:V10"/>
    <mergeCell ref="A4:C5"/>
    <mergeCell ref="A9:F9"/>
    <mergeCell ref="A10:A11"/>
    <mergeCell ref="B10:B11"/>
    <mergeCell ref="C10:C11"/>
    <mergeCell ref="D10:D11"/>
    <mergeCell ref="E10:E11"/>
    <mergeCell ref="F10:F11"/>
    <mergeCell ref="T10:T11"/>
    <mergeCell ref="O4:Q5"/>
    <mergeCell ref="O9:T9"/>
    <mergeCell ref="O10:O11"/>
    <mergeCell ref="P10:P11"/>
    <mergeCell ref="Q10:Q11"/>
    <mergeCell ref="R10:R11"/>
    <mergeCell ref="S10:S11"/>
    <mergeCell ref="H4:J5"/>
    <mergeCell ref="H9:M9"/>
    <mergeCell ref="H10:H11"/>
    <mergeCell ref="I10:I11"/>
    <mergeCell ref="J10:J11"/>
    <mergeCell ref="K10:K11"/>
    <mergeCell ref="L10:L11"/>
    <mergeCell ref="M10:M11"/>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BH60"/>
  <sheetViews>
    <sheetView showGridLines="0" tabSelected="1" zoomScale="85" zoomScaleNormal="85" zoomScaleSheetLayoutView="70" workbookViewId="0">
      <pane ySplit="9" topLeftCell="A10" activePane="bottomLeft" state="frozen"/>
      <selection pane="bottomLeft" activeCell="F11" sqref="F11"/>
    </sheetView>
  </sheetViews>
  <sheetFormatPr baseColWidth="10" defaultColWidth="11.5703125" defaultRowHeight="24" customHeight="1" x14ac:dyDescent="0.25"/>
  <cols>
    <col min="1" max="1" width="5.42578125" style="2" bestFit="1" customWidth="1"/>
    <col min="2" max="2" width="7.28515625" style="2" customWidth="1"/>
    <col min="3" max="3" width="29" style="2" customWidth="1"/>
    <col min="4" max="4" width="27.7109375" style="2" bestFit="1" customWidth="1"/>
    <col min="5" max="5" width="13.5703125" style="2" customWidth="1"/>
    <col min="6" max="6" width="12.28515625" style="2" customWidth="1"/>
    <col min="7" max="9" width="11.5703125" style="2"/>
    <col min="10" max="10" width="13" style="2" customWidth="1"/>
    <col min="11" max="11" width="11.5703125" style="2"/>
    <col min="12" max="12" width="14.5703125" style="2" bestFit="1" customWidth="1"/>
    <col min="13" max="13" width="15.85546875" style="2" customWidth="1"/>
    <col min="14" max="14" width="14.5703125" style="2" customWidth="1"/>
    <col min="15" max="15" width="17.5703125" style="2" customWidth="1"/>
    <col min="16" max="16" width="14.28515625" style="2" customWidth="1"/>
    <col min="17" max="17" width="12.7109375" style="2" customWidth="1"/>
    <col min="18" max="18" width="20.140625" style="2" bestFit="1" customWidth="1"/>
    <col min="19" max="19" width="12.85546875" style="2" customWidth="1"/>
    <col min="20" max="20" width="20.42578125" style="2" customWidth="1"/>
    <col min="21" max="21" width="21.140625" style="2" customWidth="1"/>
    <col min="22" max="22" width="11" style="2" customWidth="1"/>
    <col min="23" max="23" width="4.28515625" style="2" customWidth="1"/>
    <col min="24" max="25" width="16" style="2" customWidth="1"/>
    <col min="26" max="26" width="15.28515625" style="2" customWidth="1"/>
    <col min="27" max="27" width="13.140625" style="2" customWidth="1"/>
    <col min="28" max="28" width="12" style="2" customWidth="1"/>
    <col min="29" max="29" width="4.85546875" style="2" customWidth="1"/>
    <col min="30" max="30" width="28.5703125" style="2" customWidth="1"/>
    <col min="31" max="31" width="13.85546875" style="2" bestFit="1" customWidth="1"/>
    <col min="32" max="32" width="14.5703125" style="2" bestFit="1" customWidth="1"/>
    <col min="33" max="33" width="12.42578125" style="2" bestFit="1" customWidth="1"/>
    <col min="34" max="34" width="12.28515625" style="2" bestFit="1" customWidth="1"/>
    <col min="35" max="35" width="15.140625" style="2" bestFit="1" customWidth="1"/>
    <col min="36" max="42" width="11.5703125" style="2"/>
    <col min="43" max="43" width="12.7109375" style="2" customWidth="1"/>
    <col min="44" max="44" width="13" style="2" customWidth="1"/>
    <col min="45" max="16384" width="11.5703125" style="2"/>
  </cols>
  <sheetData>
    <row r="1" spans="1:58" ht="36.75" customHeight="1" thickBot="1" x14ac:dyDescent="0.3">
      <c r="D1" s="195" t="s">
        <v>174</v>
      </c>
      <c r="E1" s="196"/>
      <c r="F1" s="196"/>
      <c r="G1" s="196"/>
      <c r="H1" s="196"/>
      <c r="I1" s="196"/>
      <c r="J1" s="196"/>
      <c r="M1" s="74" t="str">
        <f>"FORMATO PARA PLANILLA "&amp;UPPER(T1)</f>
        <v>FORMATO PARA PLANILLA MENSUAL</v>
      </c>
      <c r="N1" s="75"/>
      <c r="O1" s="75"/>
      <c r="P1" s="75"/>
      <c r="Q1" s="75"/>
      <c r="T1" s="161" t="s">
        <v>187</v>
      </c>
    </row>
    <row r="2" spans="1:58" ht="24" customHeight="1" x14ac:dyDescent="0.25">
      <c r="D2" s="197" t="s">
        <v>6</v>
      </c>
      <c r="E2" s="197"/>
      <c r="F2" s="197"/>
      <c r="G2" s="197"/>
      <c r="H2" s="197"/>
      <c r="I2" s="197"/>
      <c r="J2" s="197"/>
    </row>
    <row r="3" spans="1:58" ht="24" customHeight="1" x14ac:dyDescent="0.25">
      <c r="C3" s="89" t="s">
        <v>77</v>
      </c>
      <c r="D3" s="198">
        <v>45869</v>
      </c>
      <c r="E3" s="198"/>
      <c r="F3" s="198"/>
      <c r="G3" s="198"/>
      <c r="H3" s="198"/>
      <c r="I3" s="198"/>
      <c r="J3" s="198"/>
      <c r="X3" s="153" t="s">
        <v>99</v>
      </c>
      <c r="Y3" s="154"/>
      <c r="Z3" s="154"/>
      <c r="AA3" s="154"/>
      <c r="AB3" s="155"/>
    </row>
    <row r="4" spans="1:58" ht="24" customHeight="1" x14ac:dyDescent="0.25">
      <c r="C4" s="90" t="s">
        <v>3</v>
      </c>
      <c r="D4" s="201" t="s">
        <v>4</v>
      </c>
      <c r="E4" s="201"/>
      <c r="F4" s="201"/>
      <c r="G4" s="201"/>
      <c r="H4" s="201"/>
      <c r="I4" s="201"/>
      <c r="J4" s="201"/>
      <c r="X4" s="204" t="s">
        <v>100</v>
      </c>
      <c r="Y4" s="205"/>
      <c r="Z4" s="205"/>
      <c r="AA4" s="205"/>
      <c r="AB4" s="206"/>
      <c r="AT4"/>
      <c r="AU4"/>
      <c r="AV4"/>
      <c r="AW4"/>
      <c r="AX4"/>
      <c r="AY4"/>
      <c r="AZ4"/>
      <c r="BA4" s="224" t="s">
        <v>201</v>
      </c>
      <c r="BC4"/>
      <c r="BD4"/>
      <c r="BE4"/>
      <c r="BF4"/>
    </row>
    <row r="5" spans="1:58" ht="24" customHeight="1" x14ac:dyDescent="0.25">
      <c r="C5" s="90" t="s">
        <v>7</v>
      </c>
      <c r="D5" s="201" t="s">
        <v>8</v>
      </c>
      <c r="E5" s="201"/>
      <c r="F5" s="201"/>
      <c r="G5" s="201"/>
      <c r="H5" s="201"/>
      <c r="I5" s="201"/>
      <c r="J5" s="201"/>
      <c r="W5" s="68"/>
      <c r="X5" s="207"/>
      <c r="Y5" s="208"/>
      <c r="Z5" s="208"/>
      <c r="AA5" s="208"/>
      <c r="AB5" s="209"/>
      <c r="AT5"/>
      <c r="AU5"/>
      <c r="AV5"/>
      <c r="AW5"/>
      <c r="AX5"/>
      <c r="AZ5"/>
      <c r="BA5"/>
      <c r="BC5"/>
      <c r="BD5"/>
      <c r="BE5"/>
      <c r="BF5"/>
    </row>
    <row r="6" spans="1:58" ht="24" customHeight="1" x14ac:dyDescent="0.25">
      <c r="C6" s="90" t="s">
        <v>5</v>
      </c>
      <c r="D6" s="201" t="s">
        <v>9</v>
      </c>
      <c r="E6" s="201"/>
      <c r="F6" s="201"/>
      <c r="G6" s="201"/>
      <c r="H6" s="201"/>
      <c r="I6" s="201"/>
      <c r="J6" s="201"/>
      <c r="K6"/>
      <c r="AT6"/>
      <c r="AU6"/>
      <c r="AV6"/>
      <c r="AW6"/>
      <c r="AX6"/>
      <c r="AY6"/>
      <c r="AZ6"/>
      <c r="BA6"/>
      <c r="BB6"/>
      <c r="BC6"/>
      <c r="BD6"/>
      <c r="BE6"/>
      <c r="BF6"/>
    </row>
    <row r="7" spans="1:58" ht="24" customHeight="1" x14ac:dyDescent="0.25">
      <c r="K7" s="3"/>
      <c r="AT7"/>
      <c r="AU7"/>
      <c r="AV7"/>
      <c r="AW7"/>
      <c r="AX7"/>
      <c r="AY7"/>
      <c r="AZ7"/>
      <c r="BA7"/>
      <c r="BB7"/>
      <c r="BC7"/>
      <c r="BD7"/>
      <c r="BE7"/>
      <c r="BF7"/>
    </row>
    <row r="8" spans="1:58" ht="24" customHeight="1" x14ac:dyDescent="0.25">
      <c r="B8" s="200" t="s">
        <v>12</v>
      </c>
      <c r="C8" s="200" t="s">
        <v>13</v>
      </c>
      <c r="D8" s="200" t="s">
        <v>94</v>
      </c>
      <c r="E8" s="200" t="s">
        <v>15</v>
      </c>
      <c r="F8" s="200" t="s">
        <v>66</v>
      </c>
      <c r="G8" s="202" t="s">
        <v>92</v>
      </c>
      <c r="H8" s="202" t="s">
        <v>71</v>
      </c>
      <c r="I8" s="202" t="s">
        <v>188</v>
      </c>
      <c r="J8" s="200" t="s">
        <v>189</v>
      </c>
      <c r="K8" s="199" t="s">
        <v>17</v>
      </c>
      <c r="L8" s="199"/>
      <c r="M8" s="199"/>
      <c r="N8" s="199"/>
      <c r="O8" s="199"/>
      <c r="P8" s="199"/>
      <c r="Q8" s="199"/>
      <c r="R8" s="199"/>
      <c r="S8" s="200" t="s">
        <v>11</v>
      </c>
      <c r="T8" s="200" t="s">
        <v>18</v>
      </c>
      <c r="U8" s="200" t="s">
        <v>19</v>
      </c>
      <c r="AH8" s="68"/>
      <c r="AT8"/>
      <c r="AU8"/>
      <c r="AV8"/>
      <c r="AW8"/>
      <c r="AX8"/>
      <c r="AY8"/>
      <c r="AZ8"/>
      <c r="BA8"/>
      <c r="BB8"/>
      <c r="BC8"/>
      <c r="BD8"/>
      <c r="BE8"/>
      <c r="BF8"/>
    </row>
    <row r="9" spans="1:58" ht="45.75" customHeight="1" x14ac:dyDescent="0.3">
      <c r="B9" s="200"/>
      <c r="C9" s="200"/>
      <c r="D9" s="200"/>
      <c r="E9" s="200"/>
      <c r="F9" s="200"/>
      <c r="G9" s="203"/>
      <c r="H9" s="203"/>
      <c r="I9" s="203"/>
      <c r="J9" s="200"/>
      <c r="K9" s="4" t="s">
        <v>20</v>
      </c>
      <c r="L9" s="5" t="s">
        <v>61</v>
      </c>
      <c r="M9" s="5" t="s">
        <v>190</v>
      </c>
      <c r="N9" s="5" t="s">
        <v>93</v>
      </c>
      <c r="O9" s="5" t="s">
        <v>73</v>
      </c>
      <c r="P9" s="5" t="s">
        <v>21</v>
      </c>
      <c r="Q9" s="5" t="s">
        <v>70</v>
      </c>
      <c r="R9" s="5" t="s">
        <v>22</v>
      </c>
      <c r="S9" s="200"/>
      <c r="T9" s="200"/>
      <c r="U9" s="200"/>
      <c r="V9" s="73" t="s">
        <v>62</v>
      </c>
      <c r="X9" s="156" t="s">
        <v>185</v>
      </c>
      <c r="Y9" s="156" t="s">
        <v>98</v>
      </c>
      <c r="Z9" s="156" t="s">
        <v>96</v>
      </c>
      <c r="AA9" s="158" t="s">
        <v>101</v>
      </c>
      <c r="AB9" s="157" t="s">
        <v>97</v>
      </c>
      <c r="AD9" s="139" t="str">
        <f>IF($T$1="Quincenal",Parametros!H3,IF($T$1="Mensual",Parametros!O3,IF($T$1="Semanal",Parametros!A3)))</f>
        <v>Parámetros mensuales:</v>
      </c>
      <c r="AE9"/>
      <c r="AF9"/>
      <c r="AG9"/>
      <c r="AH9"/>
      <c r="AI9"/>
      <c r="AK9" s="162"/>
      <c r="AL9" s="162"/>
      <c r="AM9" s="162"/>
      <c r="AN9" s="162"/>
      <c r="AO9" s="162"/>
      <c r="AP9" s="162"/>
      <c r="AQ9" s="162"/>
      <c r="AR9" s="163" t="s">
        <v>183</v>
      </c>
      <c r="AT9"/>
      <c r="AU9"/>
      <c r="AV9"/>
      <c r="AW9"/>
      <c r="AX9"/>
      <c r="AY9"/>
      <c r="AZ9"/>
      <c r="BA9"/>
      <c r="BB9"/>
      <c r="BC9"/>
      <c r="BD9"/>
      <c r="BE9"/>
      <c r="BF9"/>
    </row>
    <row r="10" spans="1:58" ht="34.5" customHeight="1" x14ac:dyDescent="0.25">
      <c r="A10" s="64" t="s">
        <v>67</v>
      </c>
      <c r="B10" s="135">
        <v>1</v>
      </c>
      <c r="C10" s="41" t="s">
        <v>102</v>
      </c>
      <c r="D10" s="41" t="s">
        <v>138</v>
      </c>
      <c r="E10" s="70">
        <v>30</v>
      </c>
      <c r="F10" s="239">
        <v>525</v>
      </c>
      <c r="G10" s="71">
        <v>0</v>
      </c>
      <c r="H10" s="71">
        <v>0</v>
      </c>
      <c r="I10" s="71">
        <v>0</v>
      </c>
      <c r="J10" s="72">
        <f t="shared" ref="J10:J59" si="0">SUM(F10:H10)</f>
        <v>525</v>
      </c>
      <c r="K10" s="72">
        <f t="shared" ref="K10:K59" si="1">ROUND(IF(J10&gt;$AE$12,$AE$12*$AF$12,J10*$AF$12),2)</f>
        <v>15.75</v>
      </c>
      <c r="L10" s="72">
        <f t="shared" ref="L10:L59" si="2">ROUND(IF(J10&gt;$AE$13,$AE$13*$AF$13,J10*$AF$13),2)</f>
        <v>38.06</v>
      </c>
      <c r="M10" s="239">
        <f>J10+I10-K10-L10</f>
        <v>471.19</v>
      </c>
      <c r="N10" s="72">
        <f>IF(AND(M10&gt;=$AE$19,M10&lt;=$AG$37),$AG$38,0)</f>
        <v>0</v>
      </c>
      <c r="O10" s="72">
        <f>M10-N10</f>
        <v>471.19</v>
      </c>
      <c r="P10" s="72">
        <f t="shared" ref="P10:P59" si="3">ROUND((IF(O10&lt;=$AF$18,($AH$18+(O10-$AG$18)*$AI$18),IF(O10&lt;=$AF$19,($AH$19+((O10-$AG$19)*$AI$19)),IF(O10&lt;=$AF$20,($AH$20+((O10-$AG$20)*$AI$20)),IF(O10&gt;=$AE$21,($AH$21+((O10-$AG$21)*$AI$21)),))))),2)</f>
        <v>0</v>
      </c>
      <c r="Q10" s="71">
        <v>0</v>
      </c>
      <c r="R10" s="72">
        <f t="shared" ref="R10:R59" si="4">SUM(K10:L10)+SUM(P10:Q10)</f>
        <v>53.81</v>
      </c>
      <c r="S10" s="71">
        <v>0</v>
      </c>
      <c r="T10" s="72">
        <f>J10+I10-R10+S10</f>
        <v>471.19</v>
      </c>
      <c r="U10" s="6"/>
      <c r="V10" s="67">
        <f>J10-R10+S10-T10</f>
        <v>0</v>
      </c>
      <c r="X10" s="152">
        <f>M10*$AG$36</f>
        <v>5654.28</v>
      </c>
      <c r="Y10" s="152">
        <f>X10-1600</f>
        <v>4054.2799999999997</v>
      </c>
      <c r="Z10" s="152">
        <f>P10*$AG$36</f>
        <v>0</v>
      </c>
      <c r="AA10" s="72">
        <f t="shared" ref="AA10:AA20" si="5">ROUND((IF(Y10&lt;=$AM$12,($AO$12+(Y10-$AN$12)*$AP$12),IF(Y10&lt;=$AM$13,($AO$13+((Y10-$AN$13)*$AP$13)),IF(Y10&lt;=$AM$14,($AO$14+((Y10-$AN$14)*$AP$14)),IF(Y10&gt;=$AL$15,($AO$15+((Y10-$AN$15)*$AP$15)),))))),2)</f>
        <v>0</v>
      </c>
      <c r="AB10" s="152">
        <f t="shared" ref="AB10:AB14" si="6">Z10-AA10</f>
        <v>0</v>
      </c>
      <c r="AD10" s="183" t="s">
        <v>24</v>
      </c>
      <c r="AE10" s="184"/>
      <c r="AF10" s="185"/>
      <c r="AK10" s="211" t="s">
        <v>175</v>
      </c>
      <c r="AL10" s="213" t="s">
        <v>176</v>
      </c>
      <c r="AM10" s="213"/>
      <c r="AN10" s="211" t="s">
        <v>177</v>
      </c>
      <c r="AO10" s="211" t="s">
        <v>178</v>
      </c>
      <c r="AP10" s="211" t="s">
        <v>184</v>
      </c>
      <c r="AQ10" s="194" t="s">
        <v>80</v>
      </c>
      <c r="AR10" s="194"/>
      <c r="AT10"/>
      <c r="AU10"/>
      <c r="AV10" s="226"/>
      <c r="AW10" s="226"/>
      <c r="AX10" s="231">
        <v>3462.86</v>
      </c>
      <c r="AY10" s="231">
        <v>3462.86</v>
      </c>
      <c r="AZ10"/>
      <c r="BA10"/>
      <c r="BB10"/>
      <c r="BC10"/>
      <c r="BD10"/>
      <c r="BE10"/>
      <c r="BF10"/>
    </row>
    <row r="11" spans="1:58" ht="24" customHeight="1" x14ac:dyDescent="0.25">
      <c r="A11" s="64" t="s">
        <v>67</v>
      </c>
      <c r="B11" s="135">
        <f>B10+1</f>
        <v>2</v>
      </c>
      <c r="C11" s="41" t="s">
        <v>103</v>
      </c>
      <c r="D11" s="41" t="s">
        <v>139</v>
      </c>
      <c r="E11" s="70">
        <v>31</v>
      </c>
      <c r="F11" s="239">
        <v>526</v>
      </c>
      <c r="G11" s="71">
        <v>0</v>
      </c>
      <c r="H11" s="71">
        <v>0</v>
      </c>
      <c r="I11" s="71">
        <v>0</v>
      </c>
      <c r="J11" s="72">
        <f t="shared" si="0"/>
        <v>526</v>
      </c>
      <c r="K11" s="72">
        <f t="shared" si="1"/>
        <v>15.78</v>
      </c>
      <c r="L11" s="72">
        <f t="shared" si="2"/>
        <v>38.14</v>
      </c>
      <c r="M11" s="239">
        <f t="shared" ref="M11:M59" si="7">J11+I11-K11-L11</f>
        <v>472.08000000000004</v>
      </c>
      <c r="N11" s="72">
        <f t="shared" ref="N11:N59" si="8">IF(AND(M11&gt;=$AE$19,M11&lt;=$AG$37),$AG$38,0)</f>
        <v>0</v>
      </c>
      <c r="O11" s="72">
        <f t="shared" ref="O11:O59" si="9">M11-N11</f>
        <v>472.08000000000004</v>
      </c>
      <c r="P11" s="72">
        <f t="shared" si="3"/>
        <v>0</v>
      </c>
      <c r="Q11" s="71">
        <v>0</v>
      </c>
      <c r="R11" s="72">
        <f t="shared" si="4"/>
        <v>53.92</v>
      </c>
      <c r="S11" s="71">
        <v>0</v>
      </c>
      <c r="T11" s="72">
        <f t="shared" ref="T11:T59" si="10">J11+I11-R11+S11</f>
        <v>472.08</v>
      </c>
      <c r="U11" s="66"/>
      <c r="V11" s="67">
        <f t="shared" ref="V11:V59" si="11">J11-R11+S11-T11</f>
        <v>0</v>
      </c>
      <c r="X11" s="152">
        <f t="shared" ref="X11:X59" si="12">M11*$AG$36</f>
        <v>5664.9600000000009</v>
      </c>
      <c r="Y11" s="152">
        <f t="shared" ref="Y11:Y59" si="13">X11-1600</f>
        <v>4064.9600000000009</v>
      </c>
      <c r="Z11" s="152">
        <f t="shared" ref="Z11:Z59" si="14">P11*$AG$36</f>
        <v>0</v>
      </c>
      <c r="AA11" s="72">
        <f t="shared" si="5"/>
        <v>0</v>
      </c>
      <c r="AB11" s="152">
        <f t="shared" si="6"/>
        <v>0</v>
      </c>
      <c r="AD11" s="186"/>
      <c r="AE11" s="187"/>
      <c r="AF11" s="188"/>
      <c r="AK11" s="212"/>
      <c r="AL11" s="168" t="s">
        <v>81</v>
      </c>
      <c r="AM11" s="168" t="s">
        <v>82</v>
      </c>
      <c r="AN11" s="212"/>
      <c r="AO11" s="212"/>
      <c r="AP11" s="212"/>
      <c r="AQ11" s="164" t="s">
        <v>81</v>
      </c>
      <c r="AR11" s="164" t="s">
        <v>82</v>
      </c>
      <c r="AT11"/>
      <c r="AU11"/>
      <c r="AV11" s="226"/>
      <c r="AW11" s="226"/>
      <c r="AZ11"/>
      <c r="BA11"/>
      <c r="BB11"/>
      <c r="BC11"/>
      <c r="BD11"/>
      <c r="BE11"/>
      <c r="BF11"/>
    </row>
    <row r="12" spans="1:58" ht="24" customHeight="1" x14ac:dyDescent="0.25">
      <c r="A12" s="64" t="s">
        <v>67</v>
      </c>
      <c r="B12" s="135">
        <f t="shared" ref="B12:B59" si="15">B11+1</f>
        <v>3</v>
      </c>
      <c r="C12" s="41" t="s">
        <v>104</v>
      </c>
      <c r="D12" s="41" t="s">
        <v>140</v>
      </c>
      <c r="E12" s="70">
        <v>31</v>
      </c>
      <c r="F12" s="239">
        <v>600</v>
      </c>
      <c r="G12" s="71">
        <v>0</v>
      </c>
      <c r="H12" s="71">
        <v>0</v>
      </c>
      <c r="I12" s="71">
        <v>0</v>
      </c>
      <c r="J12" s="72">
        <f t="shared" si="0"/>
        <v>600</v>
      </c>
      <c r="K12" s="72">
        <f t="shared" si="1"/>
        <v>18</v>
      </c>
      <c r="L12" s="72">
        <f t="shared" si="2"/>
        <v>43.5</v>
      </c>
      <c r="M12" s="239">
        <f t="shared" si="7"/>
        <v>538.5</v>
      </c>
      <c r="N12" s="72">
        <f t="shared" si="8"/>
        <v>0</v>
      </c>
      <c r="O12" s="72">
        <f t="shared" si="9"/>
        <v>538.5</v>
      </c>
      <c r="P12" s="72">
        <f t="shared" si="3"/>
        <v>0</v>
      </c>
      <c r="Q12" s="71">
        <v>0</v>
      </c>
      <c r="R12" s="72">
        <f t="shared" si="4"/>
        <v>61.5</v>
      </c>
      <c r="S12" s="71">
        <v>0</v>
      </c>
      <c r="T12" s="72">
        <f t="shared" si="10"/>
        <v>538.5</v>
      </c>
      <c r="U12" s="66"/>
      <c r="V12" s="67">
        <f t="shared" si="11"/>
        <v>0</v>
      </c>
      <c r="X12" s="152">
        <f t="shared" si="12"/>
        <v>6462</v>
      </c>
      <c r="Y12" s="152">
        <f t="shared" si="13"/>
        <v>4862</v>
      </c>
      <c r="Z12" s="152">
        <f t="shared" si="14"/>
        <v>0</v>
      </c>
      <c r="AA12" s="72">
        <f t="shared" si="5"/>
        <v>0</v>
      </c>
      <c r="AB12" s="152">
        <f t="shared" si="6"/>
        <v>0</v>
      </c>
      <c r="AD12" s="78" t="str">
        <f>IF($T$1="Quincenal",Parametros!H6,IF($T$1="Mensual",Parametros!O6,IF($T$1="Semanal",Parametros!A6)))</f>
        <v>ISSS</v>
      </c>
      <c r="AE12" s="79">
        <f>IF($T$1="Quincenal",Parametros!I6,IF($T$1="Mensual",Parametros!P6,IF($T$1="Semanal",Parametros!B6)))</f>
        <v>1000</v>
      </c>
      <c r="AF12" s="80">
        <f>IF($T$1="Quincenal",Parametros!J6,IF($T$1="Mensual",Parametros!Q6,IF($T$1="Semanal",Parametros!C6)))</f>
        <v>0.03</v>
      </c>
      <c r="AK12" s="165" t="s">
        <v>179</v>
      </c>
      <c r="AL12" s="166">
        <v>0.01</v>
      </c>
      <c r="AM12" s="166">
        <v>6600</v>
      </c>
      <c r="AN12" s="166">
        <v>0</v>
      </c>
      <c r="AO12" s="166">
        <v>0</v>
      </c>
      <c r="AP12" s="167">
        <v>0</v>
      </c>
      <c r="AQ12" s="166">
        <f>(AL12-AN12)*AP12+AO12</f>
        <v>0</v>
      </c>
      <c r="AR12" s="166">
        <f>(AM12-AN12)*AP12+AO12</f>
        <v>0</v>
      </c>
      <c r="AT12"/>
      <c r="AU12"/>
      <c r="AV12" s="226"/>
      <c r="AW12" s="226"/>
      <c r="AX12" s="228"/>
      <c r="AY12" s="226"/>
      <c r="AZ12"/>
      <c r="BA12"/>
      <c r="BB12"/>
      <c r="BC12"/>
      <c r="BD12"/>
      <c r="BE12"/>
      <c r="BF12"/>
    </row>
    <row r="13" spans="1:58" ht="24" customHeight="1" x14ac:dyDescent="0.25">
      <c r="A13" s="64" t="s">
        <v>67</v>
      </c>
      <c r="B13" s="135">
        <f t="shared" si="15"/>
        <v>4</v>
      </c>
      <c r="C13" s="41" t="s">
        <v>105</v>
      </c>
      <c r="D13" s="41" t="s">
        <v>141</v>
      </c>
      <c r="E13" s="70">
        <v>31</v>
      </c>
      <c r="F13" s="235">
        <v>612.80999999999995</v>
      </c>
      <c r="G13" s="71">
        <v>0</v>
      </c>
      <c r="H13" s="71">
        <v>0</v>
      </c>
      <c r="I13" s="71">
        <v>0</v>
      </c>
      <c r="J13" s="72">
        <f t="shared" si="0"/>
        <v>612.80999999999995</v>
      </c>
      <c r="K13" s="72">
        <f t="shared" si="1"/>
        <v>18.38</v>
      </c>
      <c r="L13" s="72">
        <f t="shared" si="2"/>
        <v>44.43</v>
      </c>
      <c r="M13" s="235">
        <f t="shared" si="7"/>
        <v>550</v>
      </c>
      <c r="N13" s="72">
        <f t="shared" si="8"/>
        <v>0</v>
      </c>
      <c r="O13" s="72">
        <f t="shared" si="9"/>
        <v>550</v>
      </c>
      <c r="P13" s="72">
        <f t="shared" si="3"/>
        <v>0</v>
      </c>
      <c r="Q13" s="71">
        <v>0</v>
      </c>
      <c r="R13" s="72">
        <f t="shared" si="4"/>
        <v>62.81</v>
      </c>
      <c r="S13" s="71">
        <v>0</v>
      </c>
      <c r="T13" s="72">
        <f t="shared" si="10"/>
        <v>550</v>
      </c>
      <c r="U13" s="66"/>
      <c r="V13" s="67">
        <f t="shared" si="11"/>
        <v>0</v>
      </c>
      <c r="X13" s="152">
        <f t="shared" si="12"/>
        <v>6600</v>
      </c>
      <c r="Y13" s="152">
        <f t="shared" si="13"/>
        <v>5000</v>
      </c>
      <c r="Z13" s="152">
        <f t="shared" si="14"/>
        <v>0</v>
      </c>
      <c r="AA13" s="72">
        <f t="shared" si="5"/>
        <v>0</v>
      </c>
      <c r="AB13" s="152">
        <f t="shared" si="6"/>
        <v>0</v>
      </c>
      <c r="AD13" s="81" t="str">
        <f>IF($T$1="Quincenal",Parametros!H7,IF($T$1="Mensual",Parametros!O7,IF($T$1="Semanal",Parametros!A7)))</f>
        <v>AFP</v>
      </c>
      <c r="AE13" s="82">
        <f>IF($T$1="Quincenal",Parametros!I7,IF($T$1="Mensual",Parametros!P7,IF($T$1="Semanal",Parametros!B7)))</f>
        <v>1000000</v>
      </c>
      <c r="AF13" s="83">
        <f>IF($T$1="Quincenal",Parametros!J7,IF($T$1="Mensual",Parametros!Q7,IF($T$1="Semanal",Parametros!C7)))</f>
        <v>7.2499999999999995E-2</v>
      </c>
      <c r="AK13" s="165" t="s">
        <v>180</v>
      </c>
      <c r="AL13" s="166">
        <f>AM12+0.01</f>
        <v>6600.01</v>
      </c>
      <c r="AM13" s="166">
        <v>9142.86</v>
      </c>
      <c r="AN13" s="166">
        <f>AM12</f>
        <v>6600</v>
      </c>
      <c r="AO13" s="166">
        <v>212.12</v>
      </c>
      <c r="AP13" s="167">
        <v>0.1</v>
      </c>
      <c r="AQ13" s="166">
        <f>(AL13-AN13)*AP13+AO13</f>
        <v>212.12100000000004</v>
      </c>
      <c r="AR13" s="166">
        <f>(AM13-AN13)*AP13+AO13</f>
        <v>466.40600000000006</v>
      </c>
      <c r="AT13"/>
      <c r="AU13"/>
      <c r="AV13" s="226"/>
      <c r="AX13" s="225">
        <v>720</v>
      </c>
      <c r="AY13" s="226"/>
      <c r="AZ13"/>
      <c r="BA13"/>
      <c r="BB13"/>
      <c r="BC13"/>
      <c r="BD13"/>
      <c r="BE13"/>
      <c r="BF13"/>
    </row>
    <row r="14" spans="1:58" ht="24" customHeight="1" x14ac:dyDescent="0.25">
      <c r="A14" s="64" t="s">
        <v>67</v>
      </c>
      <c r="B14" s="135">
        <f t="shared" si="15"/>
        <v>5</v>
      </c>
      <c r="C14" s="41" t="s">
        <v>106</v>
      </c>
      <c r="D14" s="41" t="s">
        <v>142</v>
      </c>
      <c r="E14" s="70">
        <v>31</v>
      </c>
      <c r="F14" s="232">
        <v>612.82000000000005</v>
      </c>
      <c r="G14" s="71">
        <v>0</v>
      </c>
      <c r="H14" s="71">
        <v>0</v>
      </c>
      <c r="I14" s="71">
        <v>0</v>
      </c>
      <c r="J14" s="72">
        <f t="shared" si="0"/>
        <v>612.82000000000005</v>
      </c>
      <c r="K14" s="72">
        <f t="shared" si="1"/>
        <v>18.38</v>
      </c>
      <c r="L14" s="72">
        <f t="shared" si="2"/>
        <v>44.43</v>
      </c>
      <c r="M14" s="232">
        <f t="shared" si="7"/>
        <v>550.0100000000001</v>
      </c>
      <c r="N14" s="72">
        <f t="shared" si="8"/>
        <v>133.33000000000001</v>
      </c>
      <c r="O14" s="72">
        <f t="shared" si="9"/>
        <v>416.68000000000006</v>
      </c>
      <c r="P14" s="72">
        <f t="shared" si="3"/>
        <v>0</v>
      </c>
      <c r="Q14" s="71">
        <v>0</v>
      </c>
      <c r="R14" s="72">
        <f t="shared" si="4"/>
        <v>62.81</v>
      </c>
      <c r="S14" s="71">
        <v>0</v>
      </c>
      <c r="T14" s="72">
        <f t="shared" si="10"/>
        <v>550.01</v>
      </c>
      <c r="U14" s="66"/>
      <c r="V14" s="67">
        <f t="shared" si="11"/>
        <v>0</v>
      </c>
      <c r="X14" s="152">
        <f t="shared" si="12"/>
        <v>6600.1200000000008</v>
      </c>
      <c r="Y14" s="152">
        <f t="shared" si="13"/>
        <v>5000.1200000000008</v>
      </c>
      <c r="Z14" s="152">
        <f t="shared" si="14"/>
        <v>0</v>
      </c>
      <c r="AA14" s="72">
        <f t="shared" si="5"/>
        <v>0</v>
      </c>
      <c r="AB14" s="152">
        <f t="shared" si="6"/>
        <v>0</v>
      </c>
      <c r="AK14" s="165" t="s">
        <v>181</v>
      </c>
      <c r="AL14" s="166">
        <f t="shared" ref="AL14:AL15" si="16">AM13+0.01</f>
        <v>9142.8700000000008</v>
      </c>
      <c r="AM14" s="166">
        <v>22857.14</v>
      </c>
      <c r="AN14" s="166">
        <f>AM13</f>
        <v>9142.86</v>
      </c>
      <c r="AO14" s="166">
        <v>720</v>
      </c>
      <c r="AP14" s="167">
        <v>0.2</v>
      </c>
      <c r="AQ14" s="166">
        <f>(AL14-AN14)*AP14+AO14</f>
        <v>720.00200000000007</v>
      </c>
      <c r="AR14" s="166">
        <f>(AM14-AN14)*AP14+AO14</f>
        <v>3462.8559999999998</v>
      </c>
      <c r="AT14"/>
      <c r="AU14"/>
      <c r="AV14" s="226"/>
      <c r="AW14" s="226"/>
      <c r="AX14" s="228"/>
      <c r="AY14" s="226"/>
      <c r="AZ14"/>
      <c r="BA14"/>
      <c r="BB14"/>
      <c r="BC14"/>
      <c r="BD14"/>
      <c r="BE14"/>
      <c r="BF14"/>
    </row>
    <row r="15" spans="1:58" ht="24" customHeight="1" x14ac:dyDescent="0.25">
      <c r="A15" s="64" t="s">
        <v>67</v>
      </c>
      <c r="B15" s="135">
        <f t="shared" si="15"/>
        <v>6</v>
      </c>
      <c r="C15" s="41" t="s">
        <v>107</v>
      </c>
      <c r="D15" s="41" t="s">
        <v>143</v>
      </c>
      <c r="E15" s="70">
        <v>31</v>
      </c>
      <c r="F15" s="232">
        <v>700</v>
      </c>
      <c r="G15" s="71">
        <v>0</v>
      </c>
      <c r="H15" s="71">
        <v>0</v>
      </c>
      <c r="I15" s="71">
        <v>0</v>
      </c>
      <c r="J15" s="72">
        <f t="shared" si="0"/>
        <v>700</v>
      </c>
      <c r="K15" s="72">
        <f t="shared" si="1"/>
        <v>21</v>
      </c>
      <c r="L15" s="72">
        <f t="shared" si="2"/>
        <v>50.75</v>
      </c>
      <c r="M15" s="232">
        <f t="shared" si="7"/>
        <v>628.25</v>
      </c>
      <c r="N15" s="72">
        <f t="shared" si="8"/>
        <v>133.33000000000001</v>
      </c>
      <c r="O15" s="72">
        <f t="shared" si="9"/>
        <v>494.91999999999996</v>
      </c>
      <c r="P15" s="72">
        <f t="shared" si="3"/>
        <v>0</v>
      </c>
      <c r="Q15" s="71">
        <v>0</v>
      </c>
      <c r="R15" s="72">
        <f t="shared" si="4"/>
        <v>71.75</v>
      </c>
      <c r="S15" s="71">
        <v>0</v>
      </c>
      <c r="T15" s="72">
        <f t="shared" si="10"/>
        <v>628.25</v>
      </c>
      <c r="U15" s="66"/>
      <c r="V15" s="67">
        <f t="shared" si="11"/>
        <v>0</v>
      </c>
      <c r="X15" s="152">
        <f t="shared" si="12"/>
        <v>7539</v>
      </c>
      <c r="Y15" s="152">
        <f t="shared" si="13"/>
        <v>5939</v>
      </c>
      <c r="Z15" s="152">
        <f t="shared" si="14"/>
        <v>0</v>
      </c>
      <c r="AA15" s="72">
        <f t="shared" si="5"/>
        <v>0</v>
      </c>
      <c r="AB15" s="152">
        <f>Z15-AA15</f>
        <v>0</v>
      </c>
      <c r="AD15" s="189" t="s">
        <v>27</v>
      </c>
      <c r="AE15" s="190"/>
      <c r="AF15" s="190"/>
      <c r="AG15" s="190"/>
      <c r="AH15" s="190"/>
      <c r="AI15" s="191"/>
      <c r="AK15" s="165" t="s">
        <v>182</v>
      </c>
      <c r="AL15" s="166">
        <f t="shared" si="16"/>
        <v>22857.149999999998</v>
      </c>
      <c r="AM15" s="166" t="s">
        <v>37</v>
      </c>
      <c r="AN15" s="166">
        <f>AM14</f>
        <v>22857.14</v>
      </c>
      <c r="AO15" s="166">
        <v>3462.86</v>
      </c>
      <c r="AP15" s="167">
        <v>0.3</v>
      </c>
      <c r="AQ15" s="166">
        <f>(AL15-AN15)*AP15+AO15</f>
        <v>3462.8629999999998</v>
      </c>
      <c r="AR15" s="166" t="str">
        <f>_xlfn.LET(_xlpm.calculo,(AM15-AN15)*AP15+AO15,IFERROR(_xlpm.calculo,"En adelante"))</f>
        <v>En adelante</v>
      </c>
      <c r="AT15"/>
      <c r="AU15"/>
      <c r="AV15" s="229">
        <v>466.41</v>
      </c>
      <c r="AW15" s="226"/>
      <c r="AX15" s="226"/>
      <c r="AY15" s="226"/>
      <c r="AZ15"/>
      <c r="BA15"/>
      <c r="BB15"/>
      <c r="BC15"/>
      <c r="BD15"/>
      <c r="BE15"/>
      <c r="BF15"/>
    </row>
    <row r="16" spans="1:58" ht="24" customHeight="1" x14ac:dyDescent="0.25">
      <c r="A16" s="64" t="s">
        <v>67</v>
      </c>
      <c r="B16" s="135">
        <f t="shared" si="15"/>
        <v>7</v>
      </c>
      <c r="C16" s="41" t="s">
        <v>108</v>
      </c>
      <c r="D16" s="41" t="s">
        <v>144</v>
      </c>
      <c r="E16" s="70">
        <v>31</v>
      </c>
      <c r="F16" s="232">
        <v>761.37</v>
      </c>
      <c r="G16" s="71">
        <v>0</v>
      </c>
      <c r="H16" s="71">
        <v>0</v>
      </c>
      <c r="I16" s="71">
        <v>0</v>
      </c>
      <c r="J16" s="72">
        <f t="shared" si="0"/>
        <v>761.37</v>
      </c>
      <c r="K16" s="72">
        <f t="shared" si="1"/>
        <v>22.84</v>
      </c>
      <c r="L16" s="72">
        <f t="shared" si="2"/>
        <v>55.2</v>
      </c>
      <c r="M16" s="232">
        <f t="shared" si="7"/>
        <v>683.32999999999993</v>
      </c>
      <c r="N16" s="72">
        <f t="shared" si="8"/>
        <v>133.33000000000001</v>
      </c>
      <c r="O16" s="72">
        <f t="shared" si="9"/>
        <v>549.99999999999989</v>
      </c>
      <c r="P16" s="72">
        <f t="shared" si="3"/>
        <v>0</v>
      </c>
      <c r="Q16" s="71">
        <v>0</v>
      </c>
      <c r="R16" s="72">
        <f t="shared" si="4"/>
        <v>78.040000000000006</v>
      </c>
      <c r="S16" s="71">
        <v>0</v>
      </c>
      <c r="T16" s="72">
        <f t="shared" si="10"/>
        <v>683.33</v>
      </c>
      <c r="U16" s="66"/>
      <c r="V16" s="67">
        <f t="shared" si="11"/>
        <v>0</v>
      </c>
      <c r="X16" s="152">
        <f t="shared" si="12"/>
        <v>8199.9599999999991</v>
      </c>
      <c r="Y16" s="152">
        <f t="shared" si="13"/>
        <v>6599.9599999999991</v>
      </c>
      <c r="Z16" s="152">
        <f t="shared" si="14"/>
        <v>0</v>
      </c>
      <c r="AA16" s="72">
        <f t="shared" si="5"/>
        <v>0</v>
      </c>
      <c r="AB16" s="152">
        <f t="shared" ref="AB16:AB59" si="17">Z16-AA16</f>
        <v>0</v>
      </c>
      <c r="AD16" s="192" t="s">
        <v>28</v>
      </c>
      <c r="AE16" s="192" t="s">
        <v>29</v>
      </c>
      <c r="AF16" s="192" t="s">
        <v>30</v>
      </c>
      <c r="AG16" s="192" t="s">
        <v>31</v>
      </c>
      <c r="AH16" s="192" t="s">
        <v>32</v>
      </c>
      <c r="AI16" s="192" t="s">
        <v>33</v>
      </c>
      <c r="AT16"/>
      <c r="AU16"/>
      <c r="AV16" s="226"/>
      <c r="AW16" s="228"/>
      <c r="AX16" s="227"/>
      <c r="AY16" s="226"/>
      <c r="AZ16"/>
      <c r="BA16"/>
      <c r="BB16"/>
      <c r="BC16"/>
      <c r="BD16"/>
      <c r="BE16"/>
      <c r="BF16"/>
    </row>
    <row r="17" spans="1:60" ht="24" customHeight="1" x14ac:dyDescent="0.25">
      <c r="A17" s="64" t="s">
        <v>67</v>
      </c>
      <c r="B17" s="135">
        <f t="shared" si="15"/>
        <v>8</v>
      </c>
      <c r="C17" s="41" t="s">
        <v>109</v>
      </c>
      <c r="D17" s="41" t="s">
        <v>145</v>
      </c>
      <c r="E17" s="70">
        <v>31</v>
      </c>
      <c r="F17" s="232">
        <v>761.38</v>
      </c>
      <c r="G17" s="71">
        <v>0</v>
      </c>
      <c r="H17" s="71">
        <v>0</v>
      </c>
      <c r="I17" s="71">
        <v>0</v>
      </c>
      <c r="J17" s="72">
        <f t="shared" si="0"/>
        <v>761.38</v>
      </c>
      <c r="K17" s="72">
        <f t="shared" si="1"/>
        <v>22.84</v>
      </c>
      <c r="L17" s="72">
        <f t="shared" si="2"/>
        <v>55.2</v>
      </c>
      <c r="M17" s="232">
        <f t="shared" si="7"/>
        <v>683.33999999999992</v>
      </c>
      <c r="N17" s="72">
        <f t="shared" si="8"/>
        <v>133.33000000000001</v>
      </c>
      <c r="O17" s="72">
        <f t="shared" si="9"/>
        <v>550.00999999999988</v>
      </c>
      <c r="P17" s="72">
        <f t="shared" si="3"/>
        <v>17.670000000000002</v>
      </c>
      <c r="Q17" s="71">
        <v>0</v>
      </c>
      <c r="R17" s="72">
        <f t="shared" si="4"/>
        <v>95.710000000000008</v>
      </c>
      <c r="S17" s="71">
        <v>0</v>
      </c>
      <c r="T17" s="72">
        <f t="shared" si="10"/>
        <v>665.67</v>
      </c>
      <c r="U17" s="66"/>
      <c r="V17" s="67">
        <f t="shared" si="11"/>
        <v>0</v>
      </c>
      <c r="X17" s="152">
        <f t="shared" si="12"/>
        <v>8200.0799999999981</v>
      </c>
      <c r="Y17" s="152">
        <f t="shared" si="13"/>
        <v>6600.0799999999981</v>
      </c>
      <c r="Z17" s="152">
        <f t="shared" si="14"/>
        <v>212.04000000000002</v>
      </c>
      <c r="AA17" s="72">
        <f t="shared" si="5"/>
        <v>212.13</v>
      </c>
      <c r="AB17" s="152">
        <f t="shared" si="17"/>
        <v>-8.9999999999974989E-2</v>
      </c>
      <c r="AD17" s="192"/>
      <c r="AE17" s="192"/>
      <c r="AF17" s="192"/>
      <c r="AG17" s="192"/>
      <c r="AH17" s="192"/>
      <c r="AI17" s="192"/>
      <c r="AT17"/>
      <c r="AU17"/>
      <c r="AV17" s="226"/>
      <c r="AW17" s="226"/>
      <c r="AX17" s="226"/>
      <c r="AY17" s="226"/>
      <c r="AZ17" s="233"/>
      <c r="BA17"/>
      <c r="BB17"/>
      <c r="BC17"/>
      <c r="BD17"/>
      <c r="BE17"/>
      <c r="BF17"/>
    </row>
    <row r="18" spans="1:60" ht="24" customHeight="1" x14ac:dyDescent="0.25">
      <c r="A18" s="64" t="s">
        <v>67</v>
      </c>
      <c r="B18" s="135">
        <f t="shared" si="15"/>
        <v>9</v>
      </c>
      <c r="C18" s="41" t="s">
        <v>110</v>
      </c>
      <c r="D18" s="41" t="s">
        <v>146</v>
      </c>
      <c r="E18" s="70">
        <v>31</v>
      </c>
      <c r="F18" s="232">
        <v>783.23</v>
      </c>
      <c r="G18" s="71">
        <v>0</v>
      </c>
      <c r="H18" s="71">
        <v>0</v>
      </c>
      <c r="I18" s="71">
        <v>0</v>
      </c>
      <c r="J18" s="72">
        <f t="shared" si="0"/>
        <v>783.23</v>
      </c>
      <c r="K18" s="72">
        <f t="shared" si="1"/>
        <v>23.5</v>
      </c>
      <c r="L18" s="72">
        <f t="shared" si="2"/>
        <v>56.78</v>
      </c>
      <c r="M18" s="232">
        <f t="shared" si="7"/>
        <v>702.95</v>
      </c>
      <c r="N18" s="72">
        <f t="shared" si="8"/>
        <v>133.33000000000001</v>
      </c>
      <c r="O18" s="72">
        <f t="shared" si="9"/>
        <v>569.62</v>
      </c>
      <c r="P18" s="72">
        <f t="shared" si="3"/>
        <v>19.63</v>
      </c>
      <c r="Q18" s="71">
        <v>0</v>
      </c>
      <c r="R18" s="72">
        <f t="shared" si="4"/>
        <v>99.91</v>
      </c>
      <c r="S18" s="71">
        <v>0</v>
      </c>
      <c r="T18" s="72">
        <f t="shared" si="10"/>
        <v>683.32</v>
      </c>
      <c r="U18" s="66"/>
      <c r="V18" s="67">
        <f t="shared" si="11"/>
        <v>0</v>
      </c>
      <c r="X18" s="152">
        <f t="shared" si="12"/>
        <v>8435.4000000000015</v>
      </c>
      <c r="Y18" s="152">
        <f t="shared" si="13"/>
        <v>6835.4000000000015</v>
      </c>
      <c r="Z18" s="152">
        <f t="shared" si="14"/>
        <v>235.56</v>
      </c>
      <c r="AA18" s="72">
        <f t="shared" si="5"/>
        <v>235.66</v>
      </c>
      <c r="AB18" s="152">
        <f t="shared" si="17"/>
        <v>-9.9999999999994316E-2</v>
      </c>
      <c r="AD18" s="113" t="str">
        <f>IF($T$1="Quincenal",Parametros!H12,IF($T$1="Mensual",Parametros!O12,IF($T$1="Semanal",Parametros!A12)))</f>
        <v>I</v>
      </c>
      <c r="AE18" s="116">
        <f>IF($T$1="Quincenal",Parametros!I12,IF($T$1="Mensual",Parametros!P12,IF($T$1="Semanal",Parametros!B12)))</f>
        <v>0.01</v>
      </c>
      <c r="AF18" s="116">
        <f>IF($T$1="Quincenal",Parametros!J12,IF($T$1="Mensual",Parametros!Q12,IF($T$1="Semanal",Parametros!C12)))</f>
        <v>550</v>
      </c>
      <c r="AG18" s="119">
        <f>IF($T$1="Quincenal",Parametros!K12,IF($T$1="Mensual",Parametros!R12,IF($T$1="Semanal",Parametros!D12)))</f>
        <v>0</v>
      </c>
      <c r="AH18" s="116">
        <f>IF($T$1="Quincenal",Parametros!L12,IF($T$1="Mensual",Parametros!S12,IF($T$1="Semanal",Parametros!E12)))</f>
        <v>0</v>
      </c>
      <c r="AI18" s="122">
        <f>IF($T$1="Quincenal",Parametros!M12,IF($T$1="Mensual",Parametros!T12,IF($T$1="Semanal",Parametros!F12)))</f>
        <v>0</v>
      </c>
      <c r="AT18"/>
      <c r="AU18"/>
      <c r="AV18" s="230">
        <v>212.12</v>
      </c>
      <c r="AW18" s="227"/>
      <c r="AX18" s="226"/>
      <c r="AY18" s="226"/>
      <c r="AZ18"/>
      <c r="BA18"/>
      <c r="BB18"/>
      <c r="BC18"/>
      <c r="BD18"/>
      <c r="BE18"/>
      <c r="BF18"/>
    </row>
    <row r="19" spans="1:60" ht="24" customHeight="1" x14ac:dyDescent="0.25">
      <c r="A19" s="64" t="s">
        <v>67</v>
      </c>
      <c r="B19" s="135">
        <f t="shared" si="15"/>
        <v>10</v>
      </c>
      <c r="C19" s="41" t="s">
        <v>111</v>
      </c>
      <c r="D19" s="41" t="s">
        <v>147</v>
      </c>
      <c r="E19" s="70">
        <v>31</v>
      </c>
      <c r="F19" s="232">
        <v>783.24</v>
      </c>
      <c r="G19" s="71">
        <v>0</v>
      </c>
      <c r="H19" s="71">
        <v>0</v>
      </c>
      <c r="I19" s="71">
        <v>0</v>
      </c>
      <c r="J19" s="72">
        <f t="shared" si="0"/>
        <v>783.24</v>
      </c>
      <c r="K19" s="72">
        <f t="shared" si="1"/>
        <v>23.5</v>
      </c>
      <c r="L19" s="72">
        <f t="shared" si="2"/>
        <v>56.78</v>
      </c>
      <c r="M19" s="232">
        <f t="shared" si="7"/>
        <v>702.96</v>
      </c>
      <c r="N19" s="72">
        <f t="shared" si="8"/>
        <v>133.33000000000001</v>
      </c>
      <c r="O19" s="72">
        <f t="shared" si="9"/>
        <v>569.63</v>
      </c>
      <c r="P19" s="72">
        <f t="shared" si="3"/>
        <v>19.63</v>
      </c>
      <c r="Q19" s="71">
        <v>0</v>
      </c>
      <c r="R19" s="72">
        <f t="shared" si="4"/>
        <v>99.91</v>
      </c>
      <c r="S19" s="71">
        <v>0</v>
      </c>
      <c r="T19" s="72">
        <f t="shared" si="10"/>
        <v>683.33</v>
      </c>
      <c r="U19" s="66"/>
      <c r="V19" s="67">
        <f t="shared" si="11"/>
        <v>0</v>
      </c>
      <c r="X19" s="152">
        <f t="shared" si="12"/>
        <v>8435.52</v>
      </c>
      <c r="Y19" s="152">
        <f t="shared" si="13"/>
        <v>6835.52</v>
      </c>
      <c r="Z19" s="152">
        <f t="shared" si="14"/>
        <v>235.56</v>
      </c>
      <c r="AA19" s="72">
        <f t="shared" si="5"/>
        <v>235.67</v>
      </c>
      <c r="AB19" s="152">
        <f t="shared" si="17"/>
        <v>-0.10999999999998522</v>
      </c>
      <c r="AD19" s="114" t="str">
        <f>IF($T$1="Quincenal",Parametros!H13,IF($T$1="Mensual",Parametros!O13,IF($T$1="Semanal",Parametros!A13)))</f>
        <v>II</v>
      </c>
      <c r="AE19" s="117">
        <f>IF($T$1="Quincenal",Parametros!I13,IF($T$1="Mensual",Parametros!P13,IF($T$1="Semanal",Parametros!B13)))</f>
        <v>550.01</v>
      </c>
      <c r="AF19" s="117">
        <f>IF($T$1="Quincenal",Parametros!J13,IF($T$1="Mensual",Parametros!Q13,IF($T$1="Semanal",Parametros!C13)))</f>
        <v>895.24</v>
      </c>
      <c r="AG19" s="120">
        <f>IF($T$1="Quincenal",Parametros!K13,IF($T$1="Mensual",Parametros!R13,IF($T$1="Semanal",Parametros!D13)))</f>
        <v>550</v>
      </c>
      <c r="AH19" s="117">
        <f>IF($T$1="Quincenal",Parametros!L13,IF($T$1="Mensual",Parametros!S13,IF($T$1="Semanal",Parametros!E13)))</f>
        <v>17.670000000000002</v>
      </c>
      <c r="AI19" s="123">
        <f>IF($T$1="Quincenal",Parametros!M13,IF($T$1="Mensual",Parametros!T13,IF($T$1="Semanal",Parametros!F13)))</f>
        <v>0.1</v>
      </c>
      <c r="AT19"/>
      <c r="AU19"/>
      <c r="AV19" s="226"/>
      <c r="AW19" s="226"/>
      <c r="AX19" s="226"/>
      <c r="AY19" s="226"/>
      <c r="AZ19"/>
      <c r="BA19"/>
      <c r="BB19"/>
      <c r="BC19"/>
      <c r="BD19"/>
      <c r="BE19"/>
      <c r="BF19"/>
    </row>
    <row r="20" spans="1:60" ht="24" customHeight="1" x14ac:dyDescent="0.25">
      <c r="A20" s="64" t="s">
        <v>67</v>
      </c>
      <c r="B20" s="135">
        <f t="shared" si="15"/>
        <v>11</v>
      </c>
      <c r="C20" s="41" t="s">
        <v>112</v>
      </c>
      <c r="D20" s="41" t="s">
        <v>148</v>
      </c>
      <c r="E20" s="70">
        <v>31</v>
      </c>
      <c r="F20" s="232">
        <v>783.25</v>
      </c>
      <c r="G20" s="71">
        <v>0</v>
      </c>
      <c r="H20" s="71">
        <v>0</v>
      </c>
      <c r="I20" s="71">
        <v>0</v>
      </c>
      <c r="J20" s="72">
        <f t="shared" si="0"/>
        <v>783.25</v>
      </c>
      <c r="K20" s="72">
        <f t="shared" si="1"/>
        <v>23.5</v>
      </c>
      <c r="L20" s="72">
        <f t="shared" si="2"/>
        <v>56.79</v>
      </c>
      <c r="M20" s="232">
        <f t="shared" si="7"/>
        <v>702.96</v>
      </c>
      <c r="N20" s="72">
        <f t="shared" si="8"/>
        <v>133.33000000000001</v>
      </c>
      <c r="O20" s="72">
        <f t="shared" si="9"/>
        <v>569.63</v>
      </c>
      <c r="P20" s="72">
        <f t="shared" si="3"/>
        <v>19.63</v>
      </c>
      <c r="Q20" s="71">
        <v>0</v>
      </c>
      <c r="R20" s="72">
        <f t="shared" si="4"/>
        <v>99.919999999999987</v>
      </c>
      <c r="S20" s="71">
        <v>0</v>
      </c>
      <c r="T20" s="72">
        <f t="shared" si="10"/>
        <v>683.33</v>
      </c>
      <c r="U20" s="66"/>
      <c r="V20" s="67">
        <f t="shared" si="11"/>
        <v>0</v>
      </c>
      <c r="X20" s="152">
        <f t="shared" si="12"/>
        <v>8435.52</v>
      </c>
      <c r="Y20" s="152">
        <f t="shared" si="13"/>
        <v>6835.52</v>
      </c>
      <c r="Z20" s="152">
        <f t="shared" si="14"/>
        <v>235.56</v>
      </c>
      <c r="AA20" s="72">
        <f t="shared" si="5"/>
        <v>235.67</v>
      </c>
      <c r="AB20" s="152">
        <f t="shared" si="17"/>
        <v>-0.10999999999998522</v>
      </c>
      <c r="AD20" s="114" t="str">
        <f>IF($T$1="Quincenal",Parametros!H14,IF($T$1="Mensual",Parametros!O14,IF($T$1="Semanal",Parametros!A14)))</f>
        <v>III</v>
      </c>
      <c r="AE20" s="117">
        <f>IF($T$1="Quincenal",Parametros!I14,IF($T$1="Mensual",Parametros!P14,IF($T$1="Semanal",Parametros!B14)))</f>
        <v>895.25</v>
      </c>
      <c r="AF20" s="117">
        <f>IF($T$1="Quincenal",Parametros!J14,IF($T$1="Mensual",Parametros!Q14,IF($T$1="Semanal",Parametros!C14)))</f>
        <v>2038.1</v>
      </c>
      <c r="AG20" s="120">
        <f>IF($T$1="Quincenal",Parametros!K14,IF($T$1="Mensual",Parametros!R14,IF($T$1="Semanal",Parametros!D14)))</f>
        <v>895.24</v>
      </c>
      <c r="AH20" s="117">
        <f>IF($T$1="Quincenal",Parametros!L14,IF($T$1="Mensual",Parametros!S14,IF($T$1="Semanal",Parametros!E14)))</f>
        <v>60</v>
      </c>
      <c r="AI20" s="123">
        <f>IF($T$1="Quincenal",Parametros!M14,IF($T$1="Mensual",Parametros!T14,IF($T$1="Semanal",Parametros!F14)))</f>
        <v>0.2</v>
      </c>
      <c r="AT20"/>
      <c r="AU20"/>
      <c r="AV20" s="225">
        <v>0</v>
      </c>
      <c r="AW20" s="226"/>
      <c r="AX20" s="226"/>
      <c r="AY20" s="226"/>
      <c r="AZ20"/>
      <c r="BA20"/>
      <c r="BB20"/>
      <c r="BC20"/>
      <c r="BD20"/>
      <c r="BE20"/>
      <c r="BF20"/>
    </row>
    <row r="21" spans="1:60" ht="24" customHeight="1" x14ac:dyDescent="0.25">
      <c r="A21" s="64" t="s">
        <v>67</v>
      </c>
      <c r="B21" s="135">
        <f t="shared" si="15"/>
        <v>12</v>
      </c>
      <c r="C21" s="41" t="s">
        <v>113</v>
      </c>
      <c r="D21" s="41" t="s">
        <v>149</v>
      </c>
      <c r="E21" s="70">
        <v>31</v>
      </c>
      <c r="F21" s="232">
        <v>800</v>
      </c>
      <c r="G21" s="71">
        <v>0</v>
      </c>
      <c r="H21" s="71">
        <v>0</v>
      </c>
      <c r="I21" s="71">
        <v>0</v>
      </c>
      <c r="J21" s="72">
        <f t="shared" si="0"/>
        <v>800</v>
      </c>
      <c r="K21" s="72">
        <f t="shared" si="1"/>
        <v>24</v>
      </c>
      <c r="L21" s="72">
        <f t="shared" si="2"/>
        <v>58</v>
      </c>
      <c r="M21" s="232">
        <f t="shared" si="7"/>
        <v>718</v>
      </c>
      <c r="N21" s="72">
        <f t="shared" si="8"/>
        <v>133.33000000000001</v>
      </c>
      <c r="O21" s="72">
        <f t="shared" si="9"/>
        <v>584.66999999999996</v>
      </c>
      <c r="P21" s="72">
        <f t="shared" si="3"/>
        <v>21.14</v>
      </c>
      <c r="Q21" s="71">
        <v>0</v>
      </c>
      <c r="R21" s="72">
        <f t="shared" si="4"/>
        <v>103.14</v>
      </c>
      <c r="S21" s="71">
        <v>0</v>
      </c>
      <c r="T21" s="72">
        <f t="shared" si="10"/>
        <v>696.86</v>
      </c>
      <c r="U21" s="66"/>
      <c r="V21" s="67">
        <f t="shared" si="11"/>
        <v>0</v>
      </c>
      <c r="X21" s="151">
        <f t="shared" si="12"/>
        <v>8616</v>
      </c>
      <c r="Y21" s="151">
        <f t="shared" si="13"/>
        <v>7016</v>
      </c>
      <c r="Z21" s="151">
        <f t="shared" si="14"/>
        <v>253.68</v>
      </c>
      <c r="AA21" s="160">
        <f t="shared" ref="AA21:AA25" si="18">ROUND((IF(Y21&lt;=$AM$12,($AO$12+(Y21-$AN$12)*$AP$12),IF(Y21&lt;=$AM$13,($AO$13+((Y21-$AN$13)*$AP$13)),IF(Y21&lt;=$AM$14,($AO$14+((Y21-$AN$14)*$AP$14)),IF(Y21&gt;=$AL$15,($AO$15+((Y21-$AN$15)*$AP$15)),))))),2)</f>
        <v>253.72</v>
      </c>
      <c r="AB21" s="151">
        <f t="shared" si="17"/>
        <v>-3.9999999999992042E-2</v>
      </c>
      <c r="AD21" s="115" t="str">
        <f>IF($T$1="Quincenal",Parametros!H15,IF($T$1="Mensual",Parametros!O15,IF($T$1="Semanal",Parametros!A15)))</f>
        <v>IV</v>
      </c>
      <c r="AE21" s="118">
        <f>IF($T$1="Quincenal",Parametros!I15,IF($T$1="Mensual",Parametros!P15,IF($T$1="Semanal",Parametros!B15)))</f>
        <v>2038.11</v>
      </c>
      <c r="AF21" s="118" t="str">
        <f>IF($T$1="Quincenal",Parametros!J15,IF($T$1="Mensual",Parametros!Q15,IF($T$1="Semanal",Parametros!C15)))</f>
        <v>En adelante</v>
      </c>
      <c r="AG21" s="121">
        <f>IF($T$1="Quincenal",Parametros!K15,IF($T$1="Mensual",Parametros!R15,IF($T$1="Semanal",Parametros!D15)))</f>
        <v>2038.1</v>
      </c>
      <c r="AH21" s="118">
        <f>IF($T$1="Quincenal",Parametros!L15,IF($T$1="Mensual",Parametros!S15,IF($T$1="Semanal",Parametros!E15)))</f>
        <v>288.57</v>
      </c>
      <c r="AI21" s="124">
        <f>IF($T$1="Quincenal",Parametros!M15,IF($T$1="Mensual",Parametros!T15,IF($T$1="Semanal",Parametros!F15)))</f>
        <v>0.3</v>
      </c>
      <c r="AT21"/>
      <c r="AU21"/>
      <c r="AV21" s="226"/>
      <c r="AW21" s="226"/>
      <c r="AX21" s="226"/>
      <c r="AY21" s="226"/>
      <c r="AZ21"/>
      <c r="BA21"/>
      <c r="BB21"/>
      <c r="BC21"/>
      <c r="BD21"/>
      <c r="BE21"/>
      <c r="BF21"/>
      <c r="BG21"/>
      <c r="BH21"/>
    </row>
    <row r="22" spans="1:60" ht="24" customHeight="1" x14ac:dyDescent="0.25">
      <c r="A22" s="64" t="s">
        <v>67</v>
      </c>
      <c r="B22" s="135">
        <f t="shared" si="15"/>
        <v>13</v>
      </c>
      <c r="C22" s="41" t="s">
        <v>114</v>
      </c>
      <c r="D22" s="41" t="s">
        <v>150</v>
      </c>
      <c r="E22" s="70">
        <v>31</v>
      </c>
      <c r="F22" s="232">
        <v>844.94</v>
      </c>
      <c r="G22" s="71">
        <v>0</v>
      </c>
      <c r="H22" s="71">
        <v>0</v>
      </c>
      <c r="I22" s="71">
        <v>0</v>
      </c>
      <c r="J22" s="72">
        <f t="shared" si="0"/>
        <v>844.94</v>
      </c>
      <c r="K22" s="72">
        <f t="shared" si="1"/>
        <v>25.35</v>
      </c>
      <c r="L22" s="72">
        <f t="shared" si="2"/>
        <v>61.26</v>
      </c>
      <c r="M22" s="232">
        <f t="shared" si="7"/>
        <v>758.33</v>
      </c>
      <c r="N22" s="72">
        <f t="shared" si="8"/>
        <v>133.33000000000001</v>
      </c>
      <c r="O22" s="72">
        <f t="shared" si="9"/>
        <v>625</v>
      </c>
      <c r="P22" s="72">
        <f t="shared" si="3"/>
        <v>25.17</v>
      </c>
      <c r="Q22" s="71">
        <v>0</v>
      </c>
      <c r="R22" s="72">
        <f t="shared" si="4"/>
        <v>111.78</v>
      </c>
      <c r="S22" s="71">
        <v>0</v>
      </c>
      <c r="T22" s="72">
        <f t="shared" si="10"/>
        <v>733.16000000000008</v>
      </c>
      <c r="U22" s="66"/>
      <c r="V22" s="67">
        <f t="shared" si="11"/>
        <v>0</v>
      </c>
      <c r="X22" s="151">
        <f t="shared" si="12"/>
        <v>9099.9600000000009</v>
      </c>
      <c r="Y22" s="151">
        <f t="shared" si="13"/>
        <v>7499.9600000000009</v>
      </c>
      <c r="Z22" s="151">
        <f t="shared" si="14"/>
        <v>302.04000000000002</v>
      </c>
      <c r="AA22" s="160">
        <f t="shared" si="18"/>
        <v>302.12</v>
      </c>
      <c r="AB22" s="151">
        <f t="shared" si="17"/>
        <v>-7.9999999999984084E-2</v>
      </c>
      <c r="AD22"/>
      <c r="AE22"/>
    </row>
    <row r="23" spans="1:60" ht="24" customHeight="1" x14ac:dyDescent="0.25">
      <c r="A23" s="64" t="s">
        <v>67</v>
      </c>
      <c r="B23" s="135">
        <f t="shared" si="15"/>
        <v>14</v>
      </c>
      <c r="C23" s="41" t="s">
        <v>115</v>
      </c>
      <c r="D23" s="41" t="s">
        <v>151</v>
      </c>
      <c r="E23" s="70">
        <v>31</v>
      </c>
      <c r="F23" s="236">
        <v>844.95</v>
      </c>
      <c r="G23" s="71">
        <v>0</v>
      </c>
      <c r="H23" s="71">
        <v>0</v>
      </c>
      <c r="I23" s="71">
        <v>0</v>
      </c>
      <c r="J23" s="72">
        <f t="shared" si="0"/>
        <v>844.95</v>
      </c>
      <c r="K23" s="72">
        <f t="shared" si="1"/>
        <v>25.35</v>
      </c>
      <c r="L23" s="72">
        <f t="shared" si="2"/>
        <v>61.26</v>
      </c>
      <c r="M23" s="236">
        <f t="shared" si="7"/>
        <v>758.34</v>
      </c>
      <c r="N23" s="72">
        <f t="shared" si="8"/>
        <v>0</v>
      </c>
      <c r="O23" s="72">
        <f t="shared" si="9"/>
        <v>758.34</v>
      </c>
      <c r="P23" s="72">
        <f t="shared" si="3"/>
        <v>38.5</v>
      </c>
      <c r="Q23" s="71">
        <v>0</v>
      </c>
      <c r="R23" s="72">
        <f t="shared" si="4"/>
        <v>125.11</v>
      </c>
      <c r="S23" s="71">
        <v>0</v>
      </c>
      <c r="T23" s="72">
        <f t="shared" si="10"/>
        <v>719.84</v>
      </c>
      <c r="U23" s="67"/>
      <c r="V23" s="67">
        <f t="shared" si="11"/>
        <v>0</v>
      </c>
      <c r="X23" s="151">
        <f t="shared" si="12"/>
        <v>9100.08</v>
      </c>
      <c r="Y23" s="151">
        <f t="shared" si="13"/>
        <v>7500.08</v>
      </c>
      <c r="Z23" s="151">
        <f t="shared" si="14"/>
        <v>462</v>
      </c>
      <c r="AA23" s="160">
        <f t="shared" si="18"/>
        <v>302.13</v>
      </c>
      <c r="AB23" s="151">
        <f t="shared" si="17"/>
        <v>159.87</v>
      </c>
    </row>
    <row r="24" spans="1:60" ht="24" customHeight="1" x14ac:dyDescent="0.25">
      <c r="A24" s="64" t="s">
        <v>67</v>
      </c>
      <c r="B24" s="135">
        <f t="shared" si="15"/>
        <v>15</v>
      </c>
      <c r="C24" s="41" t="s">
        <v>116</v>
      </c>
      <c r="D24" s="41" t="s">
        <v>152</v>
      </c>
      <c r="E24" s="70">
        <v>31</v>
      </c>
      <c r="F24" s="236">
        <v>861.42</v>
      </c>
      <c r="G24" s="71">
        <v>0</v>
      </c>
      <c r="H24" s="71">
        <v>0</v>
      </c>
      <c r="I24" s="71">
        <v>0</v>
      </c>
      <c r="J24" s="72">
        <f t="shared" si="0"/>
        <v>861.42</v>
      </c>
      <c r="K24" s="72">
        <f t="shared" ref="K24:K34" si="19">ROUND(IF(J24&gt;$AE$12,$AE$12*$AF$12,J24*$AF$12),2)</f>
        <v>25.84</v>
      </c>
      <c r="L24" s="72">
        <f t="shared" ref="L24:L34" si="20">ROUND(IF(J24&gt;$AE$13,$AE$13*$AF$13,J24*$AF$13),2)</f>
        <v>62.45</v>
      </c>
      <c r="M24" s="236">
        <f t="shared" si="7"/>
        <v>773.12999999999988</v>
      </c>
      <c r="N24" s="72">
        <f t="shared" si="8"/>
        <v>0</v>
      </c>
      <c r="O24" s="72">
        <f t="shared" ref="O24:O34" si="21">M24-N24</f>
        <v>773.12999999999988</v>
      </c>
      <c r="P24" s="72">
        <f t="shared" ref="P24:P34" si="22">ROUND((IF(O24&lt;=$AF$18,($AH$18+(O24-$AG$18)*$AI$18),IF(O24&lt;=$AF$19,($AH$19+((O24-$AG$19)*$AI$19)),IF(O24&lt;=$AF$20,($AH$20+((O24-$AG$20)*$AI$20)),IF(O24&gt;=$AE$21,($AH$21+((O24-$AG$21)*$AI$21)),))))),2)</f>
        <v>39.979999999999997</v>
      </c>
      <c r="Q24" s="71">
        <v>0</v>
      </c>
      <c r="R24" s="72">
        <f t="shared" ref="R24:R34" si="23">SUM(K24:L24)+SUM(P24:Q24)</f>
        <v>128.27000000000001</v>
      </c>
      <c r="S24" s="71">
        <v>0</v>
      </c>
      <c r="T24" s="72">
        <f t="shared" si="10"/>
        <v>733.15</v>
      </c>
      <c r="U24" s="66"/>
      <c r="V24" s="67">
        <f t="shared" si="11"/>
        <v>0</v>
      </c>
      <c r="X24" s="151">
        <f t="shared" si="12"/>
        <v>9277.5599999999977</v>
      </c>
      <c r="Y24" s="151">
        <f t="shared" ref="Y24:Y34" si="24">X24-1600</f>
        <v>7677.5599999999977</v>
      </c>
      <c r="Z24" s="151">
        <f t="shared" si="14"/>
        <v>479.76</v>
      </c>
      <c r="AA24" s="160">
        <f t="shared" si="18"/>
        <v>319.88</v>
      </c>
      <c r="AB24" s="151">
        <f t="shared" ref="AB24:AB34" si="25">Z24-AA24</f>
        <v>159.88</v>
      </c>
    </row>
    <row r="25" spans="1:60" ht="24" customHeight="1" x14ac:dyDescent="0.25">
      <c r="A25" s="64" t="s">
        <v>67</v>
      </c>
      <c r="B25" s="135">
        <f t="shared" si="15"/>
        <v>16</v>
      </c>
      <c r="C25" s="41" t="s">
        <v>117</v>
      </c>
      <c r="D25" s="41" t="s">
        <v>153</v>
      </c>
      <c r="E25" s="70">
        <v>31</v>
      </c>
      <c r="F25" s="236">
        <v>861.43</v>
      </c>
      <c r="G25" s="71">
        <v>0</v>
      </c>
      <c r="H25" s="71">
        <v>0</v>
      </c>
      <c r="I25" s="71">
        <v>0</v>
      </c>
      <c r="J25" s="72">
        <f t="shared" si="0"/>
        <v>861.43</v>
      </c>
      <c r="K25" s="72">
        <f t="shared" si="19"/>
        <v>25.84</v>
      </c>
      <c r="L25" s="72">
        <f t="shared" si="20"/>
        <v>62.45</v>
      </c>
      <c r="M25" s="236">
        <f t="shared" si="7"/>
        <v>773.13999999999987</v>
      </c>
      <c r="N25" s="72">
        <f t="shared" si="8"/>
        <v>0</v>
      </c>
      <c r="O25" s="72">
        <f t="shared" si="21"/>
        <v>773.13999999999987</v>
      </c>
      <c r="P25" s="72">
        <f t="shared" si="22"/>
        <v>39.979999999999997</v>
      </c>
      <c r="Q25" s="71">
        <v>0</v>
      </c>
      <c r="R25" s="72">
        <f t="shared" si="23"/>
        <v>128.27000000000001</v>
      </c>
      <c r="S25" s="71">
        <v>0</v>
      </c>
      <c r="T25" s="72">
        <f t="shared" si="10"/>
        <v>733.16</v>
      </c>
      <c r="U25" s="66"/>
      <c r="V25" s="67">
        <f t="shared" si="11"/>
        <v>0</v>
      </c>
      <c r="X25" s="151">
        <f t="shared" si="12"/>
        <v>9277.6799999999985</v>
      </c>
      <c r="Y25" s="151">
        <f t="shared" si="24"/>
        <v>7677.6799999999985</v>
      </c>
      <c r="Z25" s="151">
        <f t="shared" si="14"/>
        <v>479.76</v>
      </c>
      <c r="AA25" s="160">
        <f t="shared" si="18"/>
        <v>319.89</v>
      </c>
      <c r="AB25" s="151">
        <f t="shared" si="25"/>
        <v>159.87</v>
      </c>
    </row>
    <row r="26" spans="1:60" ht="24" customHeight="1" x14ac:dyDescent="0.25">
      <c r="A26" s="64" t="s">
        <v>67</v>
      </c>
      <c r="B26" s="135">
        <f t="shared" si="15"/>
        <v>17</v>
      </c>
      <c r="C26" s="41" t="s">
        <v>118</v>
      </c>
      <c r="D26" s="41" t="s">
        <v>154</v>
      </c>
      <c r="E26" s="70">
        <v>31</v>
      </c>
      <c r="F26" s="236">
        <v>861.44</v>
      </c>
      <c r="G26" s="71">
        <v>0</v>
      </c>
      <c r="H26" s="71">
        <v>0</v>
      </c>
      <c r="I26" s="71">
        <v>0</v>
      </c>
      <c r="J26" s="72">
        <f t="shared" si="0"/>
        <v>861.44</v>
      </c>
      <c r="K26" s="72">
        <f t="shared" si="19"/>
        <v>25.84</v>
      </c>
      <c r="L26" s="72">
        <f t="shared" si="20"/>
        <v>62.45</v>
      </c>
      <c r="M26" s="236">
        <f t="shared" si="7"/>
        <v>773.15</v>
      </c>
      <c r="N26" s="72">
        <f t="shared" si="8"/>
        <v>0</v>
      </c>
      <c r="O26" s="72">
        <f t="shared" si="21"/>
        <v>773.15</v>
      </c>
      <c r="P26" s="72">
        <f t="shared" si="22"/>
        <v>39.99</v>
      </c>
      <c r="Q26" s="71">
        <v>0</v>
      </c>
      <c r="R26" s="72">
        <f t="shared" si="23"/>
        <v>128.28</v>
      </c>
      <c r="S26" s="71">
        <v>0</v>
      </c>
      <c r="T26" s="72">
        <f t="shared" si="10"/>
        <v>733.16000000000008</v>
      </c>
      <c r="U26" s="67"/>
      <c r="V26" s="67">
        <f t="shared" si="11"/>
        <v>0</v>
      </c>
      <c r="X26" s="152">
        <f t="shared" si="12"/>
        <v>9277.7999999999993</v>
      </c>
      <c r="Y26" s="152">
        <f t="shared" si="24"/>
        <v>7677.7999999999993</v>
      </c>
      <c r="Z26" s="152">
        <f t="shared" si="14"/>
        <v>479.88</v>
      </c>
      <c r="AA26" s="72">
        <f t="shared" ref="AA26:AA34" si="26">ROUND((IF(Y26&lt;=$AM$12,($AO$12+(Y26-$AN$12)*$AP$12),IF(Y26&lt;=$AM$13,($AO$13+((Y26-$AN$13)*$AP$13)),IF(Y26&lt;=$AM$14,($AO$14+((Y26-$AN$14)*$AP$14)),IF(Y26&gt;=$AL$15,($AO$15+((Y26-$AN$15)*$AP$15)),))))),2)</f>
        <v>319.89999999999998</v>
      </c>
      <c r="AB26" s="152">
        <f t="shared" si="25"/>
        <v>159.98000000000002</v>
      </c>
      <c r="AD26" s="140" t="str">
        <f>IF($T$1="Quincenal",Parametros!H9,IF($T$1="Mensual",Parametros!O9,IF($T$1="Semanal",Parametros!A9)))</f>
        <v>Tabla para cálculo de ISR mensual</v>
      </c>
      <c r="AE26" s="141"/>
      <c r="AF26" s="141"/>
      <c r="AG26" s="116">
        <f>IF($T$1="Quincenal",Parametros!K9,IF($T$1="Mensual",Parametros!R9,IF($T$1="Semanal",Parametros!D9)))</f>
        <v>0</v>
      </c>
    </row>
    <row r="27" spans="1:60" ht="24" customHeight="1" x14ac:dyDescent="0.25">
      <c r="A27" s="64" t="s">
        <v>67</v>
      </c>
      <c r="B27" s="135">
        <f t="shared" si="15"/>
        <v>18</v>
      </c>
      <c r="C27" s="41" t="s">
        <v>119</v>
      </c>
      <c r="D27" s="41" t="s">
        <v>155</v>
      </c>
      <c r="E27" s="70">
        <v>31</v>
      </c>
      <c r="F27" s="236">
        <v>997.48</v>
      </c>
      <c r="G27" s="71">
        <v>0</v>
      </c>
      <c r="H27" s="71">
        <v>0</v>
      </c>
      <c r="I27" s="71">
        <v>0</v>
      </c>
      <c r="J27" s="72">
        <f t="shared" si="0"/>
        <v>997.48</v>
      </c>
      <c r="K27" s="72">
        <f t="shared" si="19"/>
        <v>29.92</v>
      </c>
      <c r="L27" s="72">
        <f t="shared" si="20"/>
        <v>72.319999999999993</v>
      </c>
      <c r="M27" s="236">
        <f t="shared" si="7"/>
        <v>895.24</v>
      </c>
      <c r="N27" s="72">
        <f t="shared" si="8"/>
        <v>0</v>
      </c>
      <c r="O27" s="72">
        <f t="shared" si="21"/>
        <v>895.24</v>
      </c>
      <c r="P27" s="72">
        <f t="shared" si="22"/>
        <v>52.19</v>
      </c>
      <c r="Q27" s="71">
        <v>0</v>
      </c>
      <c r="R27" s="72">
        <f t="shared" si="23"/>
        <v>154.43</v>
      </c>
      <c r="S27" s="71">
        <v>0</v>
      </c>
      <c r="T27" s="72">
        <f t="shared" si="10"/>
        <v>843.05</v>
      </c>
      <c r="U27" s="66"/>
      <c r="V27" s="67">
        <f t="shared" si="11"/>
        <v>0</v>
      </c>
      <c r="X27" s="152">
        <f t="shared" si="12"/>
        <v>10742.880000000001</v>
      </c>
      <c r="Y27" s="152">
        <f t="shared" si="24"/>
        <v>9142.880000000001</v>
      </c>
      <c r="Z27" s="152">
        <f t="shared" si="14"/>
        <v>626.28</v>
      </c>
      <c r="AA27" s="72">
        <f t="shared" si="26"/>
        <v>720</v>
      </c>
      <c r="AB27" s="152">
        <f t="shared" si="25"/>
        <v>-93.720000000000027</v>
      </c>
      <c r="AD27" s="142" t="str">
        <f>IF($T$1="Quincenal",Parametros!H10,IF($T$1="Mensual",Parametros!O10,IF($T$1="Semanal",Parametros!A10)))</f>
        <v>Tramos ISR</v>
      </c>
      <c r="AE27" s="143"/>
      <c r="AF27" s="143"/>
      <c r="AG27" s="118" t="str">
        <f>IF($T$1="Quincenal",Parametros!K10,IF($T$1="Mensual",Parametros!R10,IF($T$1="Semanal",Parametros!D10)))</f>
        <v>Exceso de</v>
      </c>
    </row>
    <row r="28" spans="1:60" ht="24" customHeight="1" x14ac:dyDescent="0.25">
      <c r="A28" s="64" t="s">
        <v>67</v>
      </c>
      <c r="B28" s="135">
        <f t="shared" si="15"/>
        <v>19</v>
      </c>
      <c r="C28" s="41" t="s">
        <v>120</v>
      </c>
      <c r="D28" s="41" t="s">
        <v>156</v>
      </c>
      <c r="E28" s="70">
        <v>31</v>
      </c>
      <c r="F28" s="234">
        <v>997.49</v>
      </c>
      <c r="G28" s="71">
        <v>0</v>
      </c>
      <c r="H28" s="71">
        <v>0</v>
      </c>
      <c r="I28" s="71">
        <v>0</v>
      </c>
      <c r="J28" s="72">
        <f t="shared" si="0"/>
        <v>997.49</v>
      </c>
      <c r="K28" s="72">
        <f t="shared" si="19"/>
        <v>29.92</v>
      </c>
      <c r="L28" s="72">
        <f t="shared" si="20"/>
        <v>72.319999999999993</v>
      </c>
      <c r="M28" s="234">
        <f t="shared" si="7"/>
        <v>895.25</v>
      </c>
      <c r="N28" s="72">
        <f t="shared" si="8"/>
        <v>0</v>
      </c>
      <c r="O28" s="72">
        <f t="shared" si="21"/>
        <v>895.25</v>
      </c>
      <c r="P28" s="72">
        <f t="shared" si="22"/>
        <v>60</v>
      </c>
      <c r="Q28" s="71">
        <v>0</v>
      </c>
      <c r="R28" s="72">
        <f t="shared" si="23"/>
        <v>162.24</v>
      </c>
      <c r="S28" s="71">
        <v>0</v>
      </c>
      <c r="T28" s="72">
        <f t="shared" si="10"/>
        <v>835.25</v>
      </c>
      <c r="U28" s="66"/>
      <c r="V28" s="67">
        <f t="shared" si="11"/>
        <v>0</v>
      </c>
      <c r="X28" s="152">
        <f t="shared" si="12"/>
        <v>10743</v>
      </c>
      <c r="Y28" s="152">
        <f t="shared" si="24"/>
        <v>9143</v>
      </c>
      <c r="Z28" s="152">
        <f t="shared" si="14"/>
        <v>720</v>
      </c>
      <c r="AA28" s="72">
        <f t="shared" si="26"/>
        <v>720.03</v>
      </c>
      <c r="AB28" s="152">
        <f t="shared" si="25"/>
        <v>-2.9999999999972715E-2</v>
      </c>
    </row>
    <row r="29" spans="1:60" ht="24" customHeight="1" x14ac:dyDescent="0.25">
      <c r="A29" s="64" t="s">
        <v>67</v>
      </c>
      <c r="B29" s="135">
        <f t="shared" si="15"/>
        <v>20</v>
      </c>
      <c r="C29" s="41" t="s">
        <v>121</v>
      </c>
      <c r="D29" s="41" t="s">
        <v>157</v>
      </c>
      <c r="E29" s="70">
        <v>31</v>
      </c>
      <c r="F29" s="238">
        <v>1008.08</v>
      </c>
      <c r="G29" s="71">
        <v>0</v>
      </c>
      <c r="H29" s="71">
        <v>0</v>
      </c>
      <c r="I29" s="71">
        <v>0</v>
      </c>
      <c r="J29" s="72">
        <f t="shared" si="0"/>
        <v>1008.08</v>
      </c>
      <c r="K29" s="72">
        <f t="shared" si="19"/>
        <v>30</v>
      </c>
      <c r="L29" s="72">
        <f t="shared" si="20"/>
        <v>73.09</v>
      </c>
      <c r="M29" s="238">
        <f t="shared" si="7"/>
        <v>904.99</v>
      </c>
      <c r="N29" s="72">
        <f t="shared" si="8"/>
        <v>0</v>
      </c>
      <c r="O29" s="72">
        <f t="shared" si="21"/>
        <v>904.99</v>
      </c>
      <c r="P29" s="72">
        <f t="shared" si="22"/>
        <v>61.95</v>
      </c>
      <c r="Q29" s="71">
        <v>0</v>
      </c>
      <c r="R29" s="72">
        <f t="shared" si="23"/>
        <v>165.04000000000002</v>
      </c>
      <c r="S29" s="71">
        <v>0</v>
      </c>
      <c r="T29" s="72">
        <f t="shared" si="10"/>
        <v>843.04</v>
      </c>
      <c r="U29" s="67"/>
      <c r="V29" s="67">
        <f t="shared" si="11"/>
        <v>0</v>
      </c>
      <c r="X29" s="152">
        <f t="shared" si="12"/>
        <v>10859.880000000001</v>
      </c>
      <c r="Y29" s="152">
        <f t="shared" si="24"/>
        <v>9259.880000000001</v>
      </c>
      <c r="Z29" s="152">
        <f t="shared" si="14"/>
        <v>743.40000000000009</v>
      </c>
      <c r="AA29" s="72">
        <f t="shared" si="26"/>
        <v>743.4</v>
      </c>
      <c r="AB29" s="152">
        <f t="shared" si="25"/>
        <v>0</v>
      </c>
    </row>
    <row r="30" spans="1:60" ht="24" customHeight="1" x14ac:dyDescent="0.25">
      <c r="A30" s="64" t="s">
        <v>67</v>
      </c>
      <c r="B30" s="135">
        <f t="shared" si="15"/>
        <v>21</v>
      </c>
      <c r="C30" s="41" t="s">
        <v>122</v>
      </c>
      <c r="D30" s="41" t="s">
        <v>158</v>
      </c>
      <c r="E30" s="70">
        <v>31</v>
      </c>
      <c r="F30" s="238">
        <v>1008.09</v>
      </c>
      <c r="G30" s="71">
        <v>0</v>
      </c>
      <c r="H30" s="71">
        <v>0</v>
      </c>
      <c r="I30" s="71">
        <v>0</v>
      </c>
      <c r="J30" s="72">
        <f t="shared" si="0"/>
        <v>1008.09</v>
      </c>
      <c r="K30" s="72">
        <f t="shared" si="19"/>
        <v>30</v>
      </c>
      <c r="L30" s="72">
        <f t="shared" si="20"/>
        <v>73.09</v>
      </c>
      <c r="M30" s="238">
        <f t="shared" si="7"/>
        <v>905</v>
      </c>
      <c r="N30" s="72">
        <f t="shared" si="8"/>
        <v>0</v>
      </c>
      <c r="O30" s="72">
        <f t="shared" si="21"/>
        <v>905</v>
      </c>
      <c r="P30" s="72">
        <f t="shared" si="22"/>
        <v>61.95</v>
      </c>
      <c r="Q30" s="71">
        <v>0</v>
      </c>
      <c r="R30" s="72">
        <f t="shared" si="23"/>
        <v>165.04000000000002</v>
      </c>
      <c r="S30" s="71">
        <v>0</v>
      </c>
      <c r="T30" s="72">
        <f t="shared" si="10"/>
        <v>843.05</v>
      </c>
      <c r="U30" s="66"/>
      <c r="V30" s="67">
        <f t="shared" si="11"/>
        <v>0</v>
      </c>
      <c r="X30" s="152">
        <f t="shared" si="12"/>
        <v>10860</v>
      </c>
      <c r="Y30" s="152">
        <f t="shared" si="24"/>
        <v>9260</v>
      </c>
      <c r="Z30" s="152">
        <f t="shared" si="14"/>
        <v>743.40000000000009</v>
      </c>
      <c r="AA30" s="72">
        <f t="shared" si="26"/>
        <v>743.43</v>
      </c>
      <c r="AB30" s="152">
        <f t="shared" si="25"/>
        <v>-2.9999999999859028E-2</v>
      </c>
    </row>
    <row r="31" spans="1:60" ht="24" customHeight="1" x14ac:dyDescent="0.25">
      <c r="A31" s="64" t="s">
        <v>67</v>
      </c>
      <c r="B31" s="135">
        <f t="shared" si="15"/>
        <v>22</v>
      </c>
      <c r="C31" s="41" t="s">
        <v>123</v>
      </c>
      <c r="D31" s="41" t="s">
        <v>159</v>
      </c>
      <c r="E31" s="70">
        <v>31</v>
      </c>
      <c r="F31" s="238">
        <v>1008.1</v>
      </c>
      <c r="G31" s="71">
        <v>0</v>
      </c>
      <c r="H31" s="71">
        <v>0</v>
      </c>
      <c r="I31" s="71">
        <v>0</v>
      </c>
      <c r="J31" s="72">
        <f t="shared" si="0"/>
        <v>1008.1</v>
      </c>
      <c r="K31" s="72">
        <f t="shared" si="19"/>
        <v>30</v>
      </c>
      <c r="L31" s="72">
        <f t="shared" si="20"/>
        <v>73.09</v>
      </c>
      <c r="M31" s="238">
        <f t="shared" si="7"/>
        <v>905.01</v>
      </c>
      <c r="N31" s="72">
        <f t="shared" si="8"/>
        <v>0</v>
      </c>
      <c r="O31" s="72">
        <f t="shared" si="21"/>
        <v>905.01</v>
      </c>
      <c r="P31" s="72">
        <f t="shared" si="22"/>
        <v>61.95</v>
      </c>
      <c r="Q31" s="71">
        <v>0</v>
      </c>
      <c r="R31" s="72">
        <f t="shared" si="23"/>
        <v>165.04000000000002</v>
      </c>
      <c r="S31" s="71">
        <v>0</v>
      </c>
      <c r="T31" s="72">
        <f t="shared" si="10"/>
        <v>843.06</v>
      </c>
      <c r="U31" s="67"/>
      <c r="V31" s="67">
        <f t="shared" si="11"/>
        <v>0</v>
      </c>
      <c r="X31" s="152">
        <f t="shared" si="12"/>
        <v>10860.119999999999</v>
      </c>
      <c r="Y31" s="152">
        <f t="shared" si="24"/>
        <v>9260.119999999999</v>
      </c>
      <c r="Z31" s="152">
        <f t="shared" si="14"/>
        <v>743.40000000000009</v>
      </c>
      <c r="AA31" s="72">
        <f t="shared" si="26"/>
        <v>743.45</v>
      </c>
      <c r="AB31" s="152">
        <f t="shared" si="25"/>
        <v>-4.9999999999954525E-2</v>
      </c>
    </row>
    <row r="32" spans="1:60" ht="24" customHeight="1" x14ac:dyDescent="0.25">
      <c r="A32" s="64" t="s">
        <v>67</v>
      </c>
      <c r="B32" s="135">
        <f t="shared" si="15"/>
        <v>23</v>
      </c>
      <c r="C32" s="41" t="s">
        <v>124</v>
      </c>
      <c r="D32" s="41" t="s">
        <v>160</v>
      </c>
      <c r="E32" s="70">
        <v>31</v>
      </c>
      <c r="F32" s="238">
        <v>1008.35</v>
      </c>
      <c r="G32" s="71">
        <v>0</v>
      </c>
      <c r="H32" s="71">
        <v>0</v>
      </c>
      <c r="I32" s="71">
        <v>0</v>
      </c>
      <c r="J32" s="72">
        <f t="shared" si="0"/>
        <v>1008.35</v>
      </c>
      <c r="K32" s="72">
        <f t="shared" si="19"/>
        <v>30</v>
      </c>
      <c r="L32" s="72">
        <f t="shared" si="20"/>
        <v>73.11</v>
      </c>
      <c r="M32" s="238">
        <f t="shared" si="7"/>
        <v>905.24</v>
      </c>
      <c r="N32" s="72">
        <f t="shared" si="8"/>
        <v>0</v>
      </c>
      <c r="O32" s="72">
        <f t="shared" si="21"/>
        <v>905.24</v>
      </c>
      <c r="P32" s="72">
        <f t="shared" si="22"/>
        <v>62</v>
      </c>
      <c r="Q32" s="71">
        <v>0</v>
      </c>
      <c r="R32" s="72">
        <f t="shared" si="23"/>
        <v>165.11</v>
      </c>
      <c r="S32" s="71">
        <v>0</v>
      </c>
      <c r="T32" s="72">
        <f t="shared" si="10"/>
        <v>843.24</v>
      </c>
      <c r="U32" s="66"/>
      <c r="V32" s="67">
        <f t="shared" si="11"/>
        <v>0</v>
      </c>
      <c r="X32" s="152">
        <f t="shared" si="12"/>
        <v>10862.880000000001</v>
      </c>
      <c r="Y32" s="152">
        <f t="shared" si="24"/>
        <v>9262.880000000001</v>
      </c>
      <c r="Z32" s="152">
        <f t="shared" si="14"/>
        <v>744</v>
      </c>
      <c r="AA32" s="72">
        <f t="shared" si="26"/>
        <v>744</v>
      </c>
      <c r="AB32" s="152">
        <f t="shared" si="25"/>
        <v>0</v>
      </c>
    </row>
    <row r="33" spans="1:33" ht="24" customHeight="1" x14ac:dyDescent="0.25">
      <c r="A33" s="64" t="s">
        <v>67</v>
      </c>
      <c r="B33" s="135">
        <f t="shared" si="15"/>
        <v>24</v>
      </c>
      <c r="C33" s="41" t="s">
        <v>136</v>
      </c>
      <c r="D33" s="41" t="s">
        <v>161</v>
      </c>
      <c r="E33" s="70">
        <v>31</v>
      </c>
      <c r="F33" s="238">
        <v>1200</v>
      </c>
      <c r="G33" s="71">
        <v>0</v>
      </c>
      <c r="H33" s="71">
        <v>0</v>
      </c>
      <c r="I33" s="71">
        <v>0</v>
      </c>
      <c r="J33" s="72">
        <f t="shared" si="0"/>
        <v>1200</v>
      </c>
      <c r="K33" s="72">
        <f t="shared" si="19"/>
        <v>30</v>
      </c>
      <c r="L33" s="72">
        <f t="shared" si="20"/>
        <v>87</v>
      </c>
      <c r="M33" s="238">
        <f t="shared" si="7"/>
        <v>1083</v>
      </c>
      <c r="N33" s="72">
        <f t="shared" si="8"/>
        <v>0</v>
      </c>
      <c r="O33" s="72">
        <f t="shared" si="21"/>
        <v>1083</v>
      </c>
      <c r="P33" s="72">
        <f t="shared" si="22"/>
        <v>97.55</v>
      </c>
      <c r="Q33" s="71">
        <v>0</v>
      </c>
      <c r="R33" s="72">
        <f t="shared" si="23"/>
        <v>214.55</v>
      </c>
      <c r="S33" s="71">
        <v>0</v>
      </c>
      <c r="T33" s="72">
        <f t="shared" si="10"/>
        <v>985.45</v>
      </c>
      <c r="U33" s="66"/>
      <c r="V33" s="67">
        <f t="shared" si="11"/>
        <v>0</v>
      </c>
      <c r="X33" s="152">
        <f t="shared" si="12"/>
        <v>12996</v>
      </c>
      <c r="Y33" s="152">
        <f t="shared" si="24"/>
        <v>11396</v>
      </c>
      <c r="Z33" s="152">
        <f t="shared" si="14"/>
        <v>1170.5999999999999</v>
      </c>
      <c r="AA33" s="72">
        <f t="shared" si="26"/>
        <v>1170.6300000000001</v>
      </c>
      <c r="AB33" s="152">
        <f t="shared" si="25"/>
        <v>-3.0000000000200089E-2</v>
      </c>
    </row>
    <row r="34" spans="1:33" ht="24" customHeight="1" x14ac:dyDescent="0.25">
      <c r="A34" s="64" t="s">
        <v>67</v>
      </c>
      <c r="B34" s="135">
        <f t="shared" si="15"/>
        <v>25</v>
      </c>
      <c r="C34" s="41" t="s">
        <v>126</v>
      </c>
      <c r="D34" s="41" t="s">
        <v>162</v>
      </c>
      <c r="E34" s="70">
        <v>31</v>
      </c>
      <c r="F34" s="238">
        <v>1300</v>
      </c>
      <c r="G34" s="71">
        <v>0</v>
      </c>
      <c r="H34" s="71">
        <v>0</v>
      </c>
      <c r="I34" s="71">
        <v>0</v>
      </c>
      <c r="J34" s="72">
        <f t="shared" si="0"/>
        <v>1300</v>
      </c>
      <c r="K34" s="72">
        <f t="shared" si="19"/>
        <v>30</v>
      </c>
      <c r="L34" s="72">
        <f t="shared" si="20"/>
        <v>94.25</v>
      </c>
      <c r="M34" s="238">
        <f t="shared" si="7"/>
        <v>1175.75</v>
      </c>
      <c r="N34" s="72">
        <f t="shared" si="8"/>
        <v>0</v>
      </c>
      <c r="O34" s="72">
        <f t="shared" si="21"/>
        <v>1175.75</v>
      </c>
      <c r="P34" s="72">
        <f t="shared" si="22"/>
        <v>116.1</v>
      </c>
      <c r="Q34" s="71">
        <v>0</v>
      </c>
      <c r="R34" s="72">
        <f t="shared" si="23"/>
        <v>240.35</v>
      </c>
      <c r="S34" s="71">
        <v>0</v>
      </c>
      <c r="T34" s="72">
        <f t="shared" si="10"/>
        <v>1059.6500000000001</v>
      </c>
      <c r="U34" s="67"/>
      <c r="V34" s="67">
        <f t="shared" si="11"/>
        <v>0</v>
      </c>
      <c r="X34" s="152">
        <f t="shared" si="12"/>
        <v>14109</v>
      </c>
      <c r="Y34" s="152">
        <f t="shared" si="24"/>
        <v>12509</v>
      </c>
      <c r="Z34" s="152">
        <f t="shared" si="14"/>
        <v>1393.1999999999998</v>
      </c>
      <c r="AA34" s="72">
        <f t="shared" si="26"/>
        <v>1393.23</v>
      </c>
      <c r="AB34" s="152">
        <f t="shared" si="25"/>
        <v>-3.0000000000200089E-2</v>
      </c>
    </row>
    <row r="35" spans="1:33" ht="24" customHeight="1" x14ac:dyDescent="0.25">
      <c r="A35" s="64" t="s">
        <v>67</v>
      </c>
      <c r="B35" s="135">
        <f t="shared" si="15"/>
        <v>26</v>
      </c>
      <c r="C35" s="41" t="s">
        <v>127</v>
      </c>
      <c r="D35" s="41" t="s">
        <v>163</v>
      </c>
      <c r="E35" s="70">
        <v>31</v>
      </c>
      <c r="F35" s="238">
        <v>1400</v>
      </c>
      <c r="G35" s="71">
        <v>0</v>
      </c>
      <c r="H35" s="71">
        <v>0</v>
      </c>
      <c r="I35" s="71">
        <v>0</v>
      </c>
      <c r="J35" s="72">
        <f t="shared" si="0"/>
        <v>1400</v>
      </c>
      <c r="K35" s="72">
        <f t="shared" si="1"/>
        <v>30</v>
      </c>
      <c r="L35" s="72">
        <f t="shared" si="2"/>
        <v>101.5</v>
      </c>
      <c r="M35" s="238">
        <f t="shared" si="7"/>
        <v>1268.5</v>
      </c>
      <c r="N35" s="72">
        <f t="shared" si="8"/>
        <v>0</v>
      </c>
      <c r="O35" s="72">
        <f t="shared" si="9"/>
        <v>1268.5</v>
      </c>
      <c r="P35" s="72">
        <f t="shared" si="3"/>
        <v>134.65</v>
      </c>
      <c r="Q35" s="71">
        <v>0</v>
      </c>
      <c r="R35" s="72">
        <f t="shared" si="4"/>
        <v>266.14999999999998</v>
      </c>
      <c r="S35" s="71">
        <v>0</v>
      </c>
      <c r="T35" s="72">
        <f t="shared" si="10"/>
        <v>1133.8499999999999</v>
      </c>
      <c r="U35" s="66"/>
      <c r="V35" s="67">
        <f t="shared" si="11"/>
        <v>0</v>
      </c>
      <c r="X35" s="151">
        <f t="shared" si="12"/>
        <v>15222</v>
      </c>
      <c r="Y35" s="151">
        <f t="shared" si="13"/>
        <v>13622</v>
      </c>
      <c r="Z35" s="151">
        <f t="shared" si="14"/>
        <v>1615.8000000000002</v>
      </c>
      <c r="AA35" s="160">
        <f t="shared" ref="AA35:AA59" si="27">ROUND((IF(Y35&lt;=$AM$12,($AO$12+(Y35-$AN$12)*$AP$12),IF(Y35&lt;=$AM$13,($AO$13+((Y35-$AN$13)*$AP$13)),IF(Y35&lt;=$AM$14,($AO$14+((Y35-$AN$14)*$AP$14)),IF(Y35&gt;=$AL$15,($AO$15+((Y35-$AN$15)*$AP$15)),))))),2)</f>
        <v>1615.83</v>
      </c>
      <c r="AB35" s="151">
        <f t="shared" si="17"/>
        <v>-2.9999999999745341E-2</v>
      </c>
    </row>
    <row r="36" spans="1:33" ht="24" customHeight="1" x14ac:dyDescent="0.25">
      <c r="A36" s="64" t="s">
        <v>67</v>
      </c>
      <c r="B36" s="135">
        <f t="shared" si="15"/>
        <v>27</v>
      </c>
      <c r="C36" s="41" t="s">
        <v>128</v>
      </c>
      <c r="D36" s="41" t="s">
        <v>164</v>
      </c>
      <c r="E36" s="70">
        <v>31</v>
      </c>
      <c r="F36" s="238">
        <v>1500</v>
      </c>
      <c r="G36" s="71">
        <v>0</v>
      </c>
      <c r="H36" s="71">
        <v>0</v>
      </c>
      <c r="I36" s="71">
        <v>0</v>
      </c>
      <c r="J36" s="72">
        <f t="shared" si="0"/>
        <v>1500</v>
      </c>
      <c r="K36" s="72">
        <f t="shared" si="1"/>
        <v>30</v>
      </c>
      <c r="L36" s="72">
        <f t="shared" si="2"/>
        <v>108.75</v>
      </c>
      <c r="M36" s="238">
        <f t="shared" si="7"/>
        <v>1361.25</v>
      </c>
      <c r="N36" s="72">
        <f t="shared" si="8"/>
        <v>0</v>
      </c>
      <c r="O36" s="72">
        <f t="shared" ref="O36:O58" si="28">M36-N36</f>
        <v>1361.25</v>
      </c>
      <c r="P36" s="72">
        <f t="shared" si="3"/>
        <v>153.19999999999999</v>
      </c>
      <c r="Q36" s="71">
        <v>0</v>
      </c>
      <c r="R36" s="72">
        <f t="shared" si="4"/>
        <v>291.95</v>
      </c>
      <c r="S36" s="71">
        <v>0</v>
      </c>
      <c r="T36" s="72">
        <f t="shared" si="10"/>
        <v>1208.05</v>
      </c>
      <c r="U36" s="66"/>
      <c r="V36" s="67">
        <f t="shared" si="11"/>
        <v>0</v>
      </c>
      <c r="X36" s="151">
        <f t="shared" si="12"/>
        <v>16335</v>
      </c>
      <c r="Y36" s="151">
        <f t="shared" si="13"/>
        <v>14735</v>
      </c>
      <c r="Z36" s="151">
        <f t="shared" si="14"/>
        <v>1838.3999999999999</v>
      </c>
      <c r="AA36" s="160">
        <f t="shared" si="27"/>
        <v>1838.43</v>
      </c>
      <c r="AB36" s="151">
        <f t="shared" si="17"/>
        <v>-3.0000000000200089E-2</v>
      </c>
      <c r="AD36" s="140" t="str">
        <f>IF($T$1="Quincenal",Parametros!H20,IF($T$1="Mensual",Parametros!O20,IF($T$1="Semanal",Parametros!A20)))</f>
        <v>Planillas en el año:</v>
      </c>
      <c r="AE36" s="141"/>
      <c r="AF36" s="141"/>
      <c r="AG36" s="172">
        <f>IF($T$1="Quincenal",Parametros!K20,IF($T$1="Mensual",Parametros!R20,IF($T$1="Semanal",Parametros!D20)))</f>
        <v>12</v>
      </c>
    </row>
    <row r="37" spans="1:33" ht="24" customHeight="1" x14ac:dyDescent="0.25">
      <c r="A37" s="64" t="s">
        <v>67</v>
      </c>
      <c r="B37" s="135">
        <f t="shared" si="15"/>
        <v>28</v>
      </c>
      <c r="C37" s="41" t="s">
        <v>129</v>
      </c>
      <c r="D37" s="41" t="s">
        <v>165</v>
      </c>
      <c r="E37" s="70">
        <v>31</v>
      </c>
      <c r="F37" s="238">
        <v>1600</v>
      </c>
      <c r="G37" s="71">
        <v>0</v>
      </c>
      <c r="H37" s="71">
        <v>0</v>
      </c>
      <c r="I37" s="71">
        <v>0</v>
      </c>
      <c r="J37" s="72">
        <f t="shared" si="0"/>
        <v>1600</v>
      </c>
      <c r="K37" s="72">
        <f t="shared" si="1"/>
        <v>30</v>
      </c>
      <c r="L37" s="72">
        <f t="shared" si="2"/>
        <v>116</v>
      </c>
      <c r="M37" s="238">
        <f t="shared" si="7"/>
        <v>1454</v>
      </c>
      <c r="N37" s="72">
        <f t="shared" si="8"/>
        <v>0</v>
      </c>
      <c r="O37" s="72">
        <f t="shared" si="28"/>
        <v>1454</v>
      </c>
      <c r="P37" s="72">
        <f t="shared" si="3"/>
        <v>171.75</v>
      </c>
      <c r="Q37" s="71">
        <v>0</v>
      </c>
      <c r="R37" s="72">
        <f t="shared" si="4"/>
        <v>317.75</v>
      </c>
      <c r="S37" s="71">
        <v>0</v>
      </c>
      <c r="T37" s="72">
        <f t="shared" si="10"/>
        <v>1282.25</v>
      </c>
      <c r="U37" s="67"/>
      <c r="V37" s="67">
        <f t="shared" si="11"/>
        <v>0</v>
      </c>
      <c r="X37" s="152">
        <f t="shared" si="12"/>
        <v>17448</v>
      </c>
      <c r="Y37" s="152">
        <f t="shared" si="13"/>
        <v>15848</v>
      </c>
      <c r="Z37" s="152">
        <f t="shared" si="14"/>
        <v>2061</v>
      </c>
      <c r="AA37" s="159">
        <f t="shared" si="27"/>
        <v>2061.0300000000002</v>
      </c>
      <c r="AB37" s="152">
        <f t="shared" si="17"/>
        <v>-3.0000000000200089E-2</v>
      </c>
      <c r="AD37" s="140" t="str">
        <f>IF($T$1="Quincenal",Parametros!H21,IF($T$1="Mensual",Parametros!O21,IF($T$1="Semanal",Parametros!A21)))</f>
        <v>Límite equivalente para gozar deducción fija</v>
      </c>
      <c r="AE37" s="141"/>
      <c r="AF37" s="141"/>
      <c r="AG37" s="116">
        <f>IF($T$1="Quincenal",Parametros!K21,IF($T$1="Mensual",Parametros!R21,IF($T$1="Semanal",Parametros!D21)))</f>
        <v>758.33333333333337</v>
      </c>
    </row>
    <row r="38" spans="1:33" ht="24" customHeight="1" x14ac:dyDescent="0.25">
      <c r="A38" s="64" t="s">
        <v>67</v>
      </c>
      <c r="B38" s="135">
        <f t="shared" si="15"/>
        <v>29</v>
      </c>
      <c r="C38" s="41" t="s">
        <v>130</v>
      </c>
      <c r="D38" s="41" t="s">
        <v>166</v>
      </c>
      <c r="E38" s="70">
        <v>31</v>
      </c>
      <c r="F38" s="238">
        <v>1700</v>
      </c>
      <c r="G38" s="71">
        <v>0</v>
      </c>
      <c r="H38" s="71">
        <v>0</v>
      </c>
      <c r="I38" s="71">
        <v>0</v>
      </c>
      <c r="J38" s="72">
        <f t="shared" si="0"/>
        <v>1700</v>
      </c>
      <c r="K38" s="72">
        <f t="shared" si="1"/>
        <v>30</v>
      </c>
      <c r="L38" s="72">
        <f t="shared" si="2"/>
        <v>123.25</v>
      </c>
      <c r="M38" s="238">
        <f t="shared" si="7"/>
        <v>1546.75</v>
      </c>
      <c r="N38" s="72">
        <f t="shared" si="8"/>
        <v>0</v>
      </c>
      <c r="O38" s="72">
        <f t="shared" si="28"/>
        <v>1546.75</v>
      </c>
      <c r="P38" s="72">
        <f t="shared" si="3"/>
        <v>190.3</v>
      </c>
      <c r="Q38" s="71">
        <v>0</v>
      </c>
      <c r="R38" s="72">
        <f t="shared" si="4"/>
        <v>343.55</v>
      </c>
      <c r="S38" s="71">
        <v>0</v>
      </c>
      <c r="T38" s="72">
        <f t="shared" si="10"/>
        <v>1356.45</v>
      </c>
      <c r="U38" s="66"/>
      <c r="V38" s="67">
        <f t="shared" si="11"/>
        <v>0</v>
      </c>
      <c r="X38" s="152">
        <f t="shared" si="12"/>
        <v>18561</v>
      </c>
      <c r="Y38" s="152">
        <f t="shared" si="13"/>
        <v>16961</v>
      </c>
      <c r="Z38" s="152">
        <f t="shared" si="14"/>
        <v>2283.6000000000004</v>
      </c>
      <c r="AA38" s="159">
        <f t="shared" si="27"/>
        <v>2283.63</v>
      </c>
      <c r="AB38" s="152">
        <f t="shared" si="17"/>
        <v>-2.9999999999745341E-2</v>
      </c>
      <c r="AD38" s="142" t="str">
        <f>IF($T$1="Quincenal",Parametros!H22,IF($T$1="Mensual",Parametros!O22,IF($T$1="Semanal",Parametros!A22)))</f>
        <v>Proporción equivalente de deducción fija</v>
      </c>
      <c r="AE38" s="143"/>
      <c r="AF38" s="143"/>
      <c r="AG38" s="118">
        <f>IF($T$1="Quincenal",Parametros!K22,IF($T$1="Mensual",Parametros!R22,IF($T$1="Semanal",Parametros!D22)))</f>
        <v>133.33000000000001</v>
      </c>
    </row>
    <row r="39" spans="1:33" ht="24" customHeight="1" x14ac:dyDescent="0.25">
      <c r="A39" s="64" t="s">
        <v>67</v>
      </c>
      <c r="B39" s="135">
        <f t="shared" si="15"/>
        <v>30</v>
      </c>
      <c r="C39" s="41" t="s">
        <v>131</v>
      </c>
      <c r="D39" s="41" t="s">
        <v>167</v>
      </c>
      <c r="E39" s="70">
        <v>31</v>
      </c>
      <c r="F39" s="238">
        <v>1800</v>
      </c>
      <c r="G39" s="71">
        <v>0</v>
      </c>
      <c r="H39" s="71">
        <v>0</v>
      </c>
      <c r="I39" s="71">
        <v>0</v>
      </c>
      <c r="J39" s="72">
        <f t="shared" si="0"/>
        <v>1800</v>
      </c>
      <c r="K39" s="72">
        <f t="shared" si="1"/>
        <v>30</v>
      </c>
      <c r="L39" s="72">
        <f t="shared" si="2"/>
        <v>130.5</v>
      </c>
      <c r="M39" s="238">
        <f t="shared" si="7"/>
        <v>1639.5</v>
      </c>
      <c r="N39" s="72">
        <f t="shared" si="8"/>
        <v>0</v>
      </c>
      <c r="O39" s="72">
        <f t="shared" si="28"/>
        <v>1639.5</v>
      </c>
      <c r="P39" s="72">
        <f t="shared" si="3"/>
        <v>208.85</v>
      </c>
      <c r="Q39" s="71">
        <v>0</v>
      </c>
      <c r="R39" s="72">
        <f t="shared" si="4"/>
        <v>369.35</v>
      </c>
      <c r="S39" s="71">
        <v>0</v>
      </c>
      <c r="T39" s="72">
        <f t="shared" si="10"/>
        <v>1430.65</v>
      </c>
      <c r="U39" s="66"/>
      <c r="V39" s="67">
        <f t="shared" si="11"/>
        <v>0</v>
      </c>
      <c r="X39" s="152">
        <f t="shared" si="12"/>
        <v>19674</v>
      </c>
      <c r="Y39" s="152">
        <f t="shared" si="13"/>
        <v>18074</v>
      </c>
      <c r="Z39" s="152">
        <f t="shared" si="14"/>
        <v>2506.1999999999998</v>
      </c>
      <c r="AA39" s="159">
        <f t="shared" si="27"/>
        <v>2506.23</v>
      </c>
      <c r="AB39" s="152">
        <f t="shared" si="17"/>
        <v>-3.0000000000200089E-2</v>
      </c>
    </row>
    <row r="40" spans="1:33" ht="24" customHeight="1" x14ac:dyDescent="0.25">
      <c r="A40" s="64" t="s">
        <v>67</v>
      </c>
      <c r="B40" s="135">
        <f t="shared" si="15"/>
        <v>31</v>
      </c>
      <c r="C40" s="41" t="s">
        <v>132</v>
      </c>
      <c r="D40" s="41" t="s">
        <v>168</v>
      </c>
      <c r="E40" s="70">
        <v>31</v>
      </c>
      <c r="F40" s="238">
        <v>1900</v>
      </c>
      <c r="G40" s="71">
        <v>0</v>
      </c>
      <c r="H40" s="71">
        <v>0</v>
      </c>
      <c r="I40" s="71">
        <v>0</v>
      </c>
      <c r="J40" s="72">
        <f t="shared" si="0"/>
        <v>1900</v>
      </c>
      <c r="K40" s="72">
        <f t="shared" si="1"/>
        <v>30</v>
      </c>
      <c r="L40" s="72">
        <f t="shared" si="2"/>
        <v>137.75</v>
      </c>
      <c r="M40" s="238">
        <f t="shared" si="7"/>
        <v>1732.25</v>
      </c>
      <c r="N40" s="72">
        <f t="shared" si="8"/>
        <v>0</v>
      </c>
      <c r="O40" s="72">
        <f t="shared" si="28"/>
        <v>1732.25</v>
      </c>
      <c r="P40" s="72">
        <f t="shared" si="3"/>
        <v>227.4</v>
      </c>
      <c r="Q40" s="71">
        <v>0</v>
      </c>
      <c r="R40" s="72">
        <f t="shared" si="4"/>
        <v>395.15</v>
      </c>
      <c r="S40" s="71">
        <v>0</v>
      </c>
      <c r="T40" s="72">
        <f t="shared" si="10"/>
        <v>1504.85</v>
      </c>
      <c r="U40" s="67"/>
      <c r="V40" s="67">
        <f t="shared" si="11"/>
        <v>0</v>
      </c>
      <c r="X40" s="152">
        <f t="shared" si="12"/>
        <v>20787</v>
      </c>
      <c r="Y40" s="152">
        <f t="shared" si="13"/>
        <v>19187</v>
      </c>
      <c r="Z40" s="152">
        <f t="shared" si="14"/>
        <v>2728.8</v>
      </c>
      <c r="AA40" s="159">
        <f t="shared" si="27"/>
        <v>2728.83</v>
      </c>
      <c r="AB40" s="152">
        <f t="shared" si="17"/>
        <v>-2.9999999999745341E-2</v>
      </c>
    </row>
    <row r="41" spans="1:33" ht="24" customHeight="1" x14ac:dyDescent="0.25">
      <c r="A41" s="64" t="s">
        <v>67</v>
      </c>
      <c r="B41" s="135">
        <f t="shared" si="15"/>
        <v>32</v>
      </c>
      <c r="C41" s="41" t="s">
        <v>133</v>
      </c>
      <c r="D41" s="41" t="s">
        <v>169</v>
      </c>
      <c r="E41" s="70">
        <v>31</v>
      </c>
      <c r="F41" s="238">
        <v>2000</v>
      </c>
      <c r="G41" s="71">
        <v>0</v>
      </c>
      <c r="H41" s="71">
        <v>0</v>
      </c>
      <c r="I41" s="71">
        <v>0</v>
      </c>
      <c r="J41" s="72">
        <f t="shared" si="0"/>
        <v>2000</v>
      </c>
      <c r="K41" s="72">
        <f t="shared" si="1"/>
        <v>30</v>
      </c>
      <c r="L41" s="72">
        <f t="shared" si="2"/>
        <v>145</v>
      </c>
      <c r="M41" s="238">
        <f t="shared" si="7"/>
        <v>1825</v>
      </c>
      <c r="N41" s="72">
        <f t="shared" si="8"/>
        <v>0</v>
      </c>
      <c r="O41" s="72">
        <f t="shared" si="28"/>
        <v>1825</v>
      </c>
      <c r="P41" s="72">
        <f t="shared" si="3"/>
        <v>245.95</v>
      </c>
      <c r="Q41" s="71">
        <v>0</v>
      </c>
      <c r="R41" s="72">
        <f t="shared" si="4"/>
        <v>420.95</v>
      </c>
      <c r="S41" s="71">
        <v>0</v>
      </c>
      <c r="T41" s="72">
        <f t="shared" si="10"/>
        <v>1579.05</v>
      </c>
      <c r="U41" s="66"/>
      <c r="V41" s="67">
        <f t="shared" si="11"/>
        <v>0</v>
      </c>
      <c r="X41" s="152">
        <f t="shared" si="12"/>
        <v>21900</v>
      </c>
      <c r="Y41" s="152">
        <f t="shared" si="13"/>
        <v>20300</v>
      </c>
      <c r="Z41" s="152">
        <f t="shared" si="14"/>
        <v>2951.3999999999996</v>
      </c>
      <c r="AA41" s="159">
        <f t="shared" si="27"/>
        <v>2951.43</v>
      </c>
      <c r="AB41" s="152">
        <f t="shared" si="17"/>
        <v>-3.0000000000200089E-2</v>
      </c>
    </row>
    <row r="42" spans="1:33" ht="24" customHeight="1" x14ac:dyDescent="0.25">
      <c r="A42" s="64" t="s">
        <v>67</v>
      </c>
      <c r="B42" s="135">
        <f t="shared" si="15"/>
        <v>33</v>
      </c>
      <c r="C42" s="41" t="s">
        <v>134</v>
      </c>
      <c r="D42" s="41" t="s">
        <v>170</v>
      </c>
      <c r="E42" s="70">
        <v>31</v>
      </c>
      <c r="F42" s="238">
        <v>2229.7600000000002</v>
      </c>
      <c r="G42" s="71">
        <v>0</v>
      </c>
      <c r="H42" s="71">
        <v>0</v>
      </c>
      <c r="I42" s="71">
        <v>0</v>
      </c>
      <c r="J42" s="72">
        <f t="shared" si="0"/>
        <v>2229.7600000000002</v>
      </c>
      <c r="K42" s="72">
        <f t="shared" si="1"/>
        <v>30</v>
      </c>
      <c r="L42" s="72">
        <f t="shared" si="2"/>
        <v>161.66</v>
      </c>
      <c r="M42" s="238">
        <f t="shared" si="7"/>
        <v>2038.1000000000001</v>
      </c>
      <c r="N42" s="72">
        <f t="shared" si="8"/>
        <v>0</v>
      </c>
      <c r="O42" s="72">
        <f t="shared" si="28"/>
        <v>2038.1000000000001</v>
      </c>
      <c r="P42" s="72">
        <f t="shared" si="3"/>
        <v>288.57</v>
      </c>
      <c r="Q42" s="71">
        <v>0</v>
      </c>
      <c r="R42" s="72">
        <f t="shared" si="4"/>
        <v>480.23</v>
      </c>
      <c r="S42" s="71">
        <v>0</v>
      </c>
      <c r="T42" s="72">
        <f t="shared" si="10"/>
        <v>1749.5300000000002</v>
      </c>
      <c r="U42" s="67"/>
      <c r="V42" s="67">
        <f t="shared" si="11"/>
        <v>0</v>
      </c>
      <c r="X42" s="152">
        <f t="shared" si="12"/>
        <v>24457.200000000001</v>
      </c>
      <c r="Y42" s="152">
        <f t="shared" si="13"/>
        <v>22857.200000000001</v>
      </c>
      <c r="Z42" s="152">
        <f t="shared" si="14"/>
        <v>3462.84</v>
      </c>
      <c r="AA42" s="159">
        <f t="shared" si="27"/>
        <v>3462.88</v>
      </c>
      <c r="AB42" s="152">
        <f t="shared" si="17"/>
        <v>-3.999999999996362E-2</v>
      </c>
    </row>
    <row r="43" spans="1:33" ht="24" customHeight="1" x14ac:dyDescent="0.25">
      <c r="A43" s="64" t="s">
        <v>67</v>
      </c>
      <c r="B43" s="135">
        <f t="shared" si="15"/>
        <v>34</v>
      </c>
      <c r="C43" s="41" t="s">
        <v>135</v>
      </c>
      <c r="D43" s="41" t="s">
        <v>171</v>
      </c>
      <c r="E43" s="70">
        <v>31</v>
      </c>
      <c r="F43" s="251">
        <v>2229.77</v>
      </c>
      <c r="G43" s="71">
        <v>0</v>
      </c>
      <c r="H43" s="71">
        <v>0</v>
      </c>
      <c r="I43" s="71">
        <v>0</v>
      </c>
      <c r="J43" s="72">
        <f t="shared" si="0"/>
        <v>2229.77</v>
      </c>
      <c r="K43" s="72">
        <f t="shared" si="1"/>
        <v>30</v>
      </c>
      <c r="L43" s="72">
        <f t="shared" si="2"/>
        <v>161.66</v>
      </c>
      <c r="M43" s="251">
        <f t="shared" si="7"/>
        <v>2038.11</v>
      </c>
      <c r="N43" s="72">
        <f t="shared" si="8"/>
        <v>0</v>
      </c>
      <c r="O43" s="72">
        <f t="shared" si="28"/>
        <v>2038.11</v>
      </c>
      <c r="P43" s="72">
        <f t="shared" si="3"/>
        <v>288.57</v>
      </c>
      <c r="Q43" s="71">
        <v>0</v>
      </c>
      <c r="R43" s="72">
        <f t="shared" si="4"/>
        <v>480.23</v>
      </c>
      <c r="S43" s="71">
        <v>0</v>
      </c>
      <c r="T43" s="72">
        <f t="shared" si="10"/>
        <v>1749.54</v>
      </c>
      <c r="U43" s="66"/>
      <c r="V43" s="67">
        <f t="shared" si="11"/>
        <v>0</v>
      </c>
      <c r="X43" s="152">
        <f t="shared" si="12"/>
        <v>24457.32</v>
      </c>
      <c r="Y43" s="152">
        <f t="shared" si="13"/>
        <v>22857.32</v>
      </c>
      <c r="Z43" s="152">
        <f t="shared" si="14"/>
        <v>3462.84</v>
      </c>
      <c r="AA43" s="159">
        <f t="shared" si="27"/>
        <v>3462.91</v>
      </c>
      <c r="AB43" s="152">
        <f t="shared" si="17"/>
        <v>-6.9999999999708962E-2</v>
      </c>
    </row>
    <row r="44" spans="1:33" ht="24" customHeight="1" x14ac:dyDescent="0.25">
      <c r="A44" s="64" t="s">
        <v>67</v>
      </c>
      <c r="B44" s="135">
        <f t="shared" si="15"/>
        <v>35</v>
      </c>
      <c r="C44" s="41" t="s">
        <v>202</v>
      </c>
      <c r="D44" s="41" t="s">
        <v>209</v>
      </c>
      <c r="E44" s="70">
        <v>31</v>
      </c>
      <c r="F44" s="251">
        <v>2500</v>
      </c>
      <c r="G44" s="71">
        <v>0</v>
      </c>
      <c r="H44" s="71">
        <v>0</v>
      </c>
      <c r="I44" s="71">
        <v>0</v>
      </c>
      <c r="J44" s="72">
        <f t="shared" si="0"/>
        <v>2500</v>
      </c>
      <c r="K44" s="72">
        <f t="shared" si="1"/>
        <v>30</v>
      </c>
      <c r="L44" s="72">
        <f t="shared" si="2"/>
        <v>181.25</v>
      </c>
      <c r="M44" s="251">
        <f t="shared" si="7"/>
        <v>2288.75</v>
      </c>
      <c r="N44" s="72">
        <f t="shared" si="8"/>
        <v>0</v>
      </c>
      <c r="O44" s="72">
        <f t="shared" si="28"/>
        <v>2288.75</v>
      </c>
      <c r="P44" s="72">
        <f t="shared" si="3"/>
        <v>363.77</v>
      </c>
      <c r="Q44" s="71">
        <v>0</v>
      </c>
      <c r="R44" s="72">
        <f t="shared" si="4"/>
        <v>575.02</v>
      </c>
      <c r="S44" s="71">
        <v>0</v>
      </c>
      <c r="T44" s="72">
        <f t="shared" si="10"/>
        <v>1924.98</v>
      </c>
      <c r="U44" s="66"/>
      <c r="V44" s="67">
        <f t="shared" si="11"/>
        <v>0</v>
      </c>
      <c r="X44" s="152">
        <f t="shared" si="12"/>
        <v>27465</v>
      </c>
      <c r="Y44" s="152">
        <f t="shared" si="13"/>
        <v>25865</v>
      </c>
      <c r="Z44" s="152">
        <f t="shared" si="14"/>
        <v>4365.24</v>
      </c>
      <c r="AA44" s="159">
        <f t="shared" si="27"/>
        <v>4365.22</v>
      </c>
      <c r="AB44" s="152">
        <f t="shared" si="17"/>
        <v>1.9999999999527063E-2</v>
      </c>
    </row>
    <row r="45" spans="1:33" ht="24" customHeight="1" x14ac:dyDescent="0.25">
      <c r="A45" s="64" t="s">
        <v>67</v>
      </c>
      <c r="B45" s="135">
        <f t="shared" si="15"/>
        <v>36</v>
      </c>
      <c r="C45" s="41" t="s">
        <v>203</v>
      </c>
      <c r="D45" s="41" t="s">
        <v>208</v>
      </c>
      <c r="E45" s="70">
        <v>31</v>
      </c>
      <c r="F45" s="251">
        <v>3000</v>
      </c>
      <c r="G45" s="71">
        <v>0</v>
      </c>
      <c r="H45" s="71">
        <v>0</v>
      </c>
      <c r="I45" s="71">
        <v>0</v>
      </c>
      <c r="J45" s="72">
        <f t="shared" si="0"/>
        <v>3000</v>
      </c>
      <c r="K45" s="72">
        <f t="shared" si="1"/>
        <v>30</v>
      </c>
      <c r="L45" s="72">
        <f t="shared" si="2"/>
        <v>217.5</v>
      </c>
      <c r="M45" s="251">
        <f t="shared" si="7"/>
        <v>2752.5</v>
      </c>
      <c r="N45" s="72">
        <f t="shared" si="8"/>
        <v>0</v>
      </c>
      <c r="O45" s="72">
        <f t="shared" si="28"/>
        <v>2752.5</v>
      </c>
      <c r="P45" s="72">
        <f t="shared" si="3"/>
        <v>502.89</v>
      </c>
      <c r="Q45" s="71">
        <v>0</v>
      </c>
      <c r="R45" s="72">
        <f t="shared" si="4"/>
        <v>750.39</v>
      </c>
      <c r="S45" s="71">
        <v>0</v>
      </c>
      <c r="T45" s="72">
        <f t="shared" si="10"/>
        <v>2249.61</v>
      </c>
      <c r="U45" s="67"/>
      <c r="V45" s="67">
        <f t="shared" si="11"/>
        <v>0</v>
      </c>
      <c r="X45" s="152">
        <f t="shared" si="12"/>
        <v>33030</v>
      </c>
      <c r="Y45" s="152">
        <f t="shared" si="13"/>
        <v>31430</v>
      </c>
      <c r="Z45" s="152">
        <f t="shared" si="14"/>
        <v>6034.68</v>
      </c>
      <c r="AA45" s="159">
        <f t="shared" si="27"/>
        <v>6034.72</v>
      </c>
      <c r="AB45" s="152">
        <f t="shared" si="17"/>
        <v>-3.999999999996362E-2</v>
      </c>
    </row>
    <row r="46" spans="1:33" ht="24" customHeight="1" x14ac:dyDescent="0.25">
      <c r="A46" s="64" t="s">
        <v>67</v>
      </c>
      <c r="B46" s="135">
        <f t="shared" si="15"/>
        <v>37</v>
      </c>
      <c r="C46" s="41" t="s">
        <v>204</v>
      </c>
      <c r="D46" s="41" t="s">
        <v>172</v>
      </c>
      <c r="E46" s="243">
        <v>31</v>
      </c>
      <c r="F46" s="251">
        <v>3500</v>
      </c>
      <c r="G46" s="71">
        <v>0</v>
      </c>
      <c r="H46" s="71">
        <v>0</v>
      </c>
      <c r="I46" s="71">
        <v>0</v>
      </c>
      <c r="J46" s="72">
        <f t="shared" ref="J46:J51" si="29">SUM(F46:H46)</f>
        <v>3500</v>
      </c>
      <c r="K46" s="72">
        <f t="shared" ref="K46:K51" si="30">ROUND(IF(J46&gt;$AE$12,$AE$12*$AF$12,J46*$AF$12),2)</f>
        <v>30</v>
      </c>
      <c r="L46" s="72">
        <f t="shared" ref="L46:L51" si="31">ROUND(IF(J46&gt;$AE$13,$AE$13*$AF$13,J46*$AF$13),2)</f>
        <v>253.75</v>
      </c>
      <c r="M46" s="251">
        <f t="shared" si="7"/>
        <v>3216.25</v>
      </c>
      <c r="N46" s="72">
        <f t="shared" si="8"/>
        <v>0</v>
      </c>
      <c r="O46" s="72">
        <f t="shared" ref="O46:O51" si="32">M46-N46</f>
        <v>3216.25</v>
      </c>
      <c r="P46" s="72">
        <f t="shared" ref="P46:P51" si="33">ROUND((IF(O46&lt;=$AF$18,($AH$18+(O46-$AG$18)*$AI$18),IF(O46&lt;=$AF$19,($AH$19+((O46-$AG$19)*$AI$19)),IF(O46&lt;=$AF$20,($AH$20+((O46-$AG$20)*$AI$20)),IF(O46&gt;=$AE$21,($AH$21+((O46-$AG$21)*$AI$21)),))))),2)</f>
        <v>642.02</v>
      </c>
      <c r="Q46" s="71">
        <v>0</v>
      </c>
      <c r="R46" s="72">
        <f t="shared" ref="R46:R51" si="34">SUM(K46:L46)+SUM(P46:Q46)</f>
        <v>925.77</v>
      </c>
      <c r="S46" s="71">
        <v>0</v>
      </c>
      <c r="T46" s="72">
        <f t="shared" si="10"/>
        <v>2574.23</v>
      </c>
      <c r="U46" s="67"/>
      <c r="V46" s="67">
        <f t="shared" ref="V46:V51" si="35">J46-R46+S46-T46</f>
        <v>0</v>
      </c>
      <c r="X46" s="152">
        <f t="shared" si="12"/>
        <v>38595</v>
      </c>
      <c r="Y46" s="152">
        <f t="shared" ref="Y46:Y51" si="36">X46-1600</f>
        <v>36995</v>
      </c>
      <c r="Z46" s="152">
        <f t="shared" si="14"/>
        <v>7704.24</v>
      </c>
      <c r="AA46" s="159">
        <f t="shared" si="27"/>
        <v>7704.22</v>
      </c>
      <c r="AB46" s="152">
        <f t="shared" ref="AB46:AB51" si="37">Z46-AA46</f>
        <v>1.9999999999527063E-2</v>
      </c>
    </row>
    <row r="47" spans="1:33" ht="24" customHeight="1" x14ac:dyDescent="0.25">
      <c r="A47" s="64" t="s">
        <v>67</v>
      </c>
      <c r="B47" s="135">
        <f t="shared" si="15"/>
        <v>38</v>
      </c>
      <c r="C47" s="41" t="s">
        <v>205</v>
      </c>
      <c r="D47" s="41" t="s">
        <v>206</v>
      </c>
      <c r="E47" s="243">
        <v>31</v>
      </c>
      <c r="F47" s="251">
        <v>4000</v>
      </c>
      <c r="G47" s="71">
        <v>0</v>
      </c>
      <c r="H47" s="71">
        <v>0</v>
      </c>
      <c r="I47" s="71">
        <v>0</v>
      </c>
      <c r="J47" s="72">
        <f t="shared" si="29"/>
        <v>4000</v>
      </c>
      <c r="K47" s="72">
        <f t="shared" si="30"/>
        <v>30</v>
      </c>
      <c r="L47" s="72">
        <f t="shared" si="31"/>
        <v>290</v>
      </c>
      <c r="M47" s="251">
        <f t="shared" si="7"/>
        <v>3680</v>
      </c>
      <c r="N47" s="72">
        <f t="shared" si="8"/>
        <v>0</v>
      </c>
      <c r="O47" s="72">
        <f t="shared" si="32"/>
        <v>3680</v>
      </c>
      <c r="P47" s="72">
        <f t="shared" si="33"/>
        <v>781.14</v>
      </c>
      <c r="Q47" s="71">
        <v>0</v>
      </c>
      <c r="R47" s="72">
        <f t="shared" si="34"/>
        <v>1101.1399999999999</v>
      </c>
      <c r="S47" s="71">
        <v>0</v>
      </c>
      <c r="T47" s="72">
        <f t="shared" si="10"/>
        <v>2898.86</v>
      </c>
      <c r="U47" s="66"/>
      <c r="V47" s="67">
        <f t="shared" si="35"/>
        <v>0</v>
      </c>
      <c r="X47" s="152">
        <f t="shared" si="12"/>
        <v>44160</v>
      </c>
      <c r="Y47" s="152">
        <f t="shared" si="36"/>
        <v>42560</v>
      </c>
      <c r="Z47" s="152">
        <f t="shared" si="14"/>
        <v>9373.68</v>
      </c>
      <c r="AA47" s="159">
        <f t="shared" si="27"/>
        <v>9373.7199999999993</v>
      </c>
      <c r="AB47" s="152">
        <f t="shared" si="37"/>
        <v>-3.9999999999054126E-2</v>
      </c>
    </row>
    <row r="48" spans="1:33" ht="24" customHeight="1" x14ac:dyDescent="0.25">
      <c r="A48" s="64" t="s">
        <v>67</v>
      </c>
      <c r="B48" s="135">
        <f t="shared" si="15"/>
        <v>39</v>
      </c>
      <c r="C48" s="242" t="s">
        <v>125</v>
      </c>
      <c r="D48" s="242" t="s">
        <v>207</v>
      </c>
      <c r="E48" s="243">
        <v>31</v>
      </c>
      <c r="F48" s="251">
        <v>4500</v>
      </c>
      <c r="G48" s="71">
        <v>0</v>
      </c>
      <c r="H48" s="71">
        <v>0</v>
      </c>
      <c r="I48" s="71">
        <v>0</v>
      </c>
      <c r="J48" s="72">
        <f t="shared" si="29"/>
        <v>4500</v>
      </c>
      <c r="K48" s="72">
        <f t="shared" si="30"/>
        <v>30</v>
      </c>
      <c r="L48" s="72">
        <f t="shared" si="31"/>
        <v>326.25</v>
      </c>
      <c r="M48" s="251">
        <f t="shared" si="7"/>
        <v>4143.75</v>
      </c>
      <c r="N48" s="72">
        <f t="shared" si="8"/>
        <v>0</v>
      </c>
      <c r="O48" s="72">
        <f t="shared" si="32"/>
        <v>4143.75</v>
      </c>
      <c r="P48" s="72">
        <f t="shared" si="33"/>
        <v>920.27</v>
      </c>
      <c r="Q48" s="71">
        <v>0</v>
      </c>
      <c r="R48" s="72">
        <f t="shared" si="34"/>
        <v>1276.52</v>
      </c>
      <c r="S48" s="71">
        <v>0</v>
      </c>
      <c r="T48" s="72">
        <f t="shared" si="10"/>
        <v>3223.48</v>
      </c>
      <c r="U48" s="67"/>
      <c r="V48" s="67">
        <f t="shared" si="35"/>
        <v>0</v>
      </c>
      <c r="X48" s="152">
        <f t="shared" si="12"/>
        <v>49725</v>
      </c>
      <c r="Y48" s="152">
        <f t="shared" si="36"/>
        <v>48125</v>
      </c>
      <c r="Z48" s="152">
        <f t="shared" si="14"/>
        <v>11043.24</v>
      </c>
      <c r="AA48" s="159">
        <f t="shared" si="27"/>
        <v>11043.22</v>
      </c>
      <c r="AB48" s="152">
        <f t="shared" si="37"/>
        <v>2.0000000000436557E-2</v>
      </c>
    </row>
    <row r="49" spans="1:28" ht="24" customHeight="1" x14ac:dyDescent="0.25">
      <c r="A49" s="64" t="s">
        <v>67</v>
      </c>
      <c r="B49" s="135">
        <f t="shared" si="15"/>
        <v>40</v>
      </c>
      <c r="C49" s="242" t="s">
        <v>137</v>
      </c>
      <c r="D49" s="242" t="s">
        <v>173</v>
      </c>
      <c r="E49" s="243">
        <v>31</v>
      </c>
      <c r="F49" s="251">
        <v>5000</v>
      </c>
      <c r="G49" s="71">
        <v>0</v>
      </c>
      <c r="H49" s="71">
        <v>0</v>
      </c>
      <c r="I49" s="71">
        <v>0</v>
      </c>
      <c r="J49" s="72">
        <f t="shared" si="29"/>
        <v>5000</v>
      </c>
      <c r="K49" s="72">
        <f t="shared" si="30"/>
        <v>30</v>
      </c>
      <c r="L49" s="72">
        <f t="shared" si="31"/>
        <v>362.5</v>
      </c>
      <c r="M49" s="251">
        <f t="shared" si="7"/>
        <v>4607.5</v>
      </c>
      <c r="N49" s="72">
        <f t="shared" si="8"/>
        <v>0</v>
      </c>
      <c r="O49" s="72">
        <f t="shared" si="32"/>
        <v>4607.5</v>
      </c>
      <c r="P49" s="72">
        <f t="shared" si="33"/>
        <v>1059.3900000000001</v>
      </c>
      <c r="Q49" s="71">
        <v>0</v>
      </c>
      <c r="R49" s="72">
        <f t="shared" si="34"/>
        <v>1451.89</v>
      </c>
      <c r="S49" s="71">
        <v>0</v>
      </c>
      <c r="T49" s="72">
        <f t="shared" si="10"/>
        <v>3548.1099999999997</v>
      </c>
      <c r="U49" s="66"/>
      <c r="V49" s="67">
        <f t="shared" si="35"/>
        <v>0</v>
      </c>
      <c r="X49" s="152">
        <f t="shared" si="12"/>
        <v>55290</v>
      </c>
      <c r="Y49" s="152">
        <f t="shared" si="36"/>
        <v>53690</v>
      </c>
      <c r="Z49" s="152">
        <f t="shared" si="14"/>
        <v>12712.68</v>
      </c>
      <c r="AA49" s="159">
        <f t="shared" si="27"/>
        <v>12712.72</v>
      </c>
      <c r="AB49" s="152">
        <f t="shared" si="37"/>
        <v>-3.9999999999054126E-2</v>
      </c>
    </row>
    <row r="50" spans="1:28" ht="24" customHeight="1" x14ac:dyDescent="0.25">
      <c r="A50" s="64" t="s">
        <v>67</v>
      </c>
      <c r="B50" s="135">
        <f t="shared" si="15"/>
        <v>41</v>
      </c>
      <c r="C50" s="41"/>
      <c r="D50" s="41"/>
      <c r="E50" s="70"/>
      <c r="F50" s="71"/>
      <c r="G50" s="71"/>
      <c r="H50" s="71"/>
      <c r="I50" s="71"/>
      <c r="J50" s="72">
        <f t="shared" si="29"/>
        <v>0</v>
      </c>
      <c r="K50" s="72">
        <f t="shared" si="30"/>
        <v>0</v>
      </c>
      <c r="L50" s="72">
        <f t="shared" si="31"/>
        <v>0</v>
      </c>
      <c r="M50" s="72">
        <f t="shared" si="7"/>
        <v>0</v>
      </c>
      <c r="N50" s="72">
        <f t="shared" si="8"/>
        <v>0</v>
      </c>
      <c r="O50" s="72">
        <f t="shared" si="32"/>
        <v>0</v>
      </c>
      <c r="P50" s="72">
        <f t="shared" si="33"/>
        <v>0</v>
      </c>
      <c r="Q50" s="71">
        <v>0</v>
      </c>
      <c r="R50" s="72">
        <f t="shared" si="34"/>
        <v>0</v>
      </c>
      <c r="S50" s="71">
        <v>0</v>
      </c>
      <c r="T50" s="72">
        <f t="shared" si="10"/>
        <v>0</v>
      </c>
      <c r="U50" s="66"/>
      <c r="V50" s="67">
        <f t="shared" si="35"/>
        <v>0</v>
      </c>
      <c r="X50" s="152">
        <f t="shared" si="12"/>
        <v>0</v>
      </c>
      <c r="Y50" s="152">
        <f t="shared" si="36"/>
        <v>-1600</v>
      </c>
      <c r="Z50" s="152">
        <f t="shared" si="14"/>
        <v>0</v>
      </c>
      <c r="AA50" s="159">
        <f t="shared" si="27"/>
        <v>0</v>
      </c>
      <c r="AB50" s="152">
        <f t="shared" si="37"/>
        <v>0</v>
      </c>
    </row>
    <row r="51" spans="1:28" ht="24" customHeight="1" x14ac:dyDescent="0.25">
      <c r="A51" s="64" t="s">
        <v>67</v>
      </c>
      <c r="B51" s="135">
        <f t="shared" si="15"/>
        <v>42</v>
      </c>
      <c r="C51" s="41"/>
      <c r="D51" s="41"/>
      <c r="E51" s="70"/>
      <c r="F51" s="71"/>
      <c r="G51" s="71"/>
      <c r="H51" s="71"/>
      <c r="I51" s="71"/>
      <c r="J51" s="72">
        <f t="shared" si="29"/>
        <v>0</v>
      </c>
      <c r="K51" s="72">
        <f t="shared" si="30"/>
        <v>0</v>
      </c>
      <c r="L51" s="72">
        <f t="shared" si="31"/>
        <v>0</v>
      </c>
      <c r="M51" s="72">
        <f t="shared" si="7"/>
        <v>0</v>
      </c>
      <c r="N51" s="72">
        <f t="shared" si="8"/>
        <v>0</v>
      </c>
      <c r="O51" s="72">
        <f t="shared" si="32"/>
        <v>0</v>
      </c>
      <c r="P51" s="72">
        <f t="shared" si="33"/>
        <v>0</v>
      </c>
      <c r="Q51" s="71">
        <v>0</v>
      </c>
      <c r="R51" s="72">
        <f t="shared" si="34"/>
        <v>0</v>
      </c>
      <c r="S51" s="71">
        <v>0</v>
      </c>
      <c r="T51" s="72">
        <f t="shared" si="10"/>
        <v>0</v>
      </c>
      <c r="U51" s="67"/>
      <c r="V51" s="67">
        <f t="shared" si="35"/>
        <v>0</v>
      </c>
      <c r="X51" s="152">
        <f t="shared" si="12"/>
        <v>0</v>
      </c>
      <c r="Y51" s="152">
        <f t="shared" si="36"/>
        <v>-1600</v>
      </c>
      <c r="Z51" s="152">
        <f t="shared" si="14"/>
        <v>0</v>
      </c>
      <c r="AA51" s="159">
        <f t="shared" si="27"/>
        <v>0</v>
      </c>
      <c r="AB51" s="152">
        <f t="shared" si="37"/>
        <v>0</v>
      </c>
    </row>
    <row r="52" spans="1:28" ht="24" customHeight="1" x14ac:dyDescent="0.25">
      <c r="A52" s="64" t="s">
        <v>67</v>
      </c>
      <c r="B52" s="135">
        <f t="shared" si="15"/>
        <v>43</v>
      </c>
      <c r="C52" s="41"/>
      <c r="D52" s="41"/>
      <c r="E52" s="70"/>
      <c r="F52" s="71"/>
      <c r="G52" s="71"/>
      <c r="H52" s="71"/>
      <c r="I52" s="71"/>
      <c r="J52" s="72">
        <f t="shared" ref="J52:J57" si="38">SUM(F52:H52)</f>
        <v>0</v>
      </c>
      <c r="K52" s="72">
        <f t="shared" ref="K52:K57" si="39">ROUND(IF(J52&gt;$AE$12,$AE$12*$AF$12,J52*$AF$12),2)</f>
        <v>0</v>
      </c>
      <c r="L52" s="72">
        <f t="shared" ref="L52:L57" si="40">ROUND(IF(J52&gt;$AE$13,$AE$13*$AF$13,J52*$AF$13),2)</f>
        <v>0</v>
      </c>
      <c r="M52" s="72">
        <f t="shared" si="7"/>
        <v>0</v>
      </c>
      <c r="N52" s="72">
        <f t="shared" si="8"/>
        <v>0</v>
      </c>
      <c r="O52" s="72">
        <f t="shared" ref="O52:O57" si="41">M52-N52</f>
        <v>0</v>
      </c>
      <c r="P52" s="72">
        <f t="shared" ref="P52:P57" si="42">ROUND((IF(O52&lt;=$AF$18,($AH$18+(O52-$AG$18)*$AI$18),IF(O52&lt;=$AF$19,($AH$19+((O52-$AG$19)*$AI$19)),IF(O52&lt;=$AF$20,($AH$20+((O52-$AG$20)*$AI$20)),IF(O52&gt;=$AE$21,($AH$21+((O52-$AG$21)*$AI$21)),))))),2)</f>
        <v>0</v>
      </c>
      <c r="Q52" s="71">
        <v>0</v>
      </c>
      <c r="R52" s="72">
        <f t="shared" ref="R52:R57" si="43">SUM(K52:L52)+SUM(P52:Q52)</f>
        <v>0</v>
      </c>
      <c r="S52" s="71">
        <v>0</v>
      </c>
      <c r="T52" s="72">
        <f t="shared" si="10"/>
        <v>0</v>
      </c>
      <c r="U52" s="67"/>
      <c r="V52" s="67">
        <f t="shared" ref="V52:V57" si="44">J52-R52+S52-T52</f>
        <v>0</v>
      </c>
      <c r="X52" s="152">
        <f t="shared" si="12"/>
        <v>0</v>
      </c>
      <c r="Y52" s="152">
        <f t="shared" ref="Y52:Y57" si="45">X52-1600</f>
        <v>-1600</v>
      </c>
      <c r="Z52" s="152">
        <f t="shared" si="14"/>
        <v>0</v>
      </c>
      <c r="AA52" s="159">
        <f t="shared" si="27"/>
        <v>0</v>
      </c>
      <c r="AB52" s="152">
        <f t="shared" ref="AB52:AB57" si="46">Z52-AA52</f>
        <v>0</v>
      </c>
    </row>
    <row r="53" spans="1:28" ht="24" customHeight="1" x14ac:dyDescent="0.25">
      <c r="A53" s="64" t="s">
        <v>67</v>
      </c>
      <c r="B53" s="135">
        <f t="shared" si="15"/>
        <v>44</v>
      </c>
      <c r="C53" s="41"/>
      <c r="D53" s="41"/>
      <c r="E53" s="70"/>
      <c r="F53" s="71"/>
      <c r="G53" s="71"/>
      <c r="H53" s="71"/>
      <c r="I53" s="71"/>
      <c r="J53" s="72">
        <f t="shared" si="38"/>
        <v>0</v>
      </c>
      <c r="K53" s="72">
        <f t="shared" si="39"/>
        <v>0</v>
      </c>
      <c r="L53" s="72">
        <f t="shared" si="40"/>
        <v>0</v>
      </c>
      <c r="M53" s="72">
        <f t="shared" si="7"/>
        <v>0</v>
      </c>
      <c r="N53" s="72">
        <f t="shared" si="8"/>
        <v>0</v>
      </c>
      <c r="O53" s="72">
        <f t="shared" si="41"/>
        <v>0</v>
      </c>
      <c r="P53" s="72">
        <f t="shared" si="42"/>
        <v>0</v>
      </c>
      <c r="Q53" s="71">
        <v>0</v>
      </c>
      <c r="R53" s="72">
        <f t="shared" si="43"/>
        <v>0</v>
      </c>
      <c r="S53" s="71">
        <v>0</v>
      </c>
      <c r="T53" s="72">
        <f t="shared" si="10"/>
        <v>0</v>
      </c>
      <c r="U53" s="66"/>
      <c r="V53" s="67">
        <f t="shared" si="44"/>
        <v>0</v>
      </c>
      <c r="X53" s="152">
        <f t="shared" si="12"/>
        <v>0</v>
      </c>
      <c r="Y53" s="152">
        <f t="shared" si="45"/>
        <v>-1600</v>
      </c>
      <c r="Z53" s="152">
        <f t="shared" si="14"/>
        <v>0</v>
      </c>
      <c r="AA53" s="159">
        <f t="shared" si="27"/>
        <v>0</v>
      </c>
      <c r="AB53" s="152">
        <f t="shared" si="46"/>
        <v>0</v>
      </c>
    </row>
    <row r="54" spans="1:28" ht="24" customHeight="1" x14ac:dyDescent="0.25">
      <c r="A54" s="64" t="s">
        <v>67</v>
      </c>
      <c r="B54" s="135">
        <f t="shared" si="15"/>
        <v>45</v>
      </c>
      <c r="C54" s="41"/>
      <c r="D54" s="41"/>
      <c r="E54" s="70"/>
      <c r="F54" s="71"/>
      <c r="G54" s="71"/>
      <c r="H54" s="71"/>
      <c r="I54" s="71"/>
      <c r="J54" s="72">
        <f t="shared" si="38"/>
        <v>0</v>
      </c>
      <c r="K54" s="72">
        <f t="shared" si="39"/>
        <v>0</v>
      </c>
      <c r="L54" s="72">
        <f t="shared" si="40"/>
        <v>0</v>
      </c>
      <c r="M54" s="72">
        <f t="shared" si="7"/>
        <v>0</v>
      </c>
      <c r="N54" s="72">
        <f t="shared" si="8"/>
        <v>0</v>
      </c>
      <c r="O54" s="72">
        <f t="shared" si="41"/>
        <v>0</v>
      </c>
      <c r="P54" s="72">
        <f t="shared" si="42"/>
        <v>0</v>
      </c>
      <c r="Q54" s="71">
        <v>0</v>
      </c>
      <c r="R54" s="72">
        <f t="shared" si="43"/>
        <v>0</v>
      </c>
      <c r="S54" s="71">
        <v>0</v>
      </c>
      <c r="T54" s="72">
        <f t="shared" si="10"/>
        <v>0</v>
      </c>
      <c r="U54" s="67"/>
      <c r="V54" s="67">
        <f t="shared" si="44"/>
        <v>0</v>
      </c>
      <c r="X54" s="152">
        <f t="shared" si="12"/>
        <v>0</v>
      </c>
      <c r="Y54" s="152">
        <f t="shared" si="45"/>
        <v>-1600</v>
      </c>
      <c r="Z54" s="152">
        <f t="shared" si="14"/>
        <v>0</v>
      </c>
      <c r="AA54" s="159">
        <f t="shared" si="27"/>
        <v>0</v>
      </c>
      <c r="AB54" s="152">
        <f t="shared" si="46"/>
        <v>0</v>
      </c>
    </row>
    <row r="55" spans="1:28" ht="24" customHeight="1" x14ac:dyDescent="0.25">
      <c r="A55" s="64" t="s">
        <v>67</v>
      </c>
      <c r="B55" s="135">
        <f t="shared" si="15"/>
        <v>46</v>
      </c>
      <c r="C55" s="41"/>
      <c r="D55" s="41"/>
      <c r="E55" s="70"/>
      <c r="F55" s="71"/>
      <c r="G55" s="71"/>
      <c r="H55" s="71"/>
      <c r="I55" s="71"/>
      <c r="J55" s="72">
        <f t="shared" si="38"/>
        <v>0</v>
      </c>
      <c r="K55" s="72">
        <f t="shared" si="39"/>
        <v>0</v>
      </c>
      <c r="L55" s="72">
        <f t="shared" si="40"/>
        <v>0</v>
      </c>
      <c r="M55" s="72">
        <f t="shared" si="7"/>
        <v>0</v>
      </c>
      <c r="N55" s="72">
        <f t="shared" si="8"/>
        <v>0</v>
      </c>
      <c r="O55" s="72">
        <f t="shared" si="41"/>
        <v>0</v>
      </c>
      <c r="P55" s="72">
        <f t="shared" si="42"/>
        <v>0</v>
      </c>
      <c r="Q55" s="71">
        <v>0</v>
      </c>
      <c r="R55" s="72">
        <f t="shared" si="43"/>
        <v>0</v>
      </c>
      <c r="S55" s="71">
        <v>0</v>
      </c>
      <c r="T55" s="72">
        <f t="shared" si="10"/>
        <v>0</v>
      </c>
      <c r="U55" s="66"/>
      <c r="V55" s="67">
        <f t="shared" si="44"/>
        <v>0</v>
      </c>
      <c r="X55" s="152">
        <f t="shared" si="12"/>
        <v>0</v>
      </c>
      <c r="Y55" s="152">
        <f t="shared" si="45"/>
        <v>-1600</v>
      </c>
      <c r="Z55" s="152">
        <f t="shared" si="14"/>
        <v>0</v>
      </c>
      <c r="AA55" s="159">
        <f t="shared" si="27"/>
        <v>0</v>
      </c>
      <c r="AB55" s="152">
        <f t="shared" si="46"/>
        <v>0</v>
      </c>
    </row>
    <row r="56" spans="1:28" ht="24" customHeight="1" x14ac:dyDescent="0.25">
      <c r="A56" s="64" t="s">
        <v>67</v>
      </c>
      <c r="B56" s="135">
        <f t="shared" si="15"/>
        <v>47</v>
      </c>
      <c r="C56" s="41"/>
      <c r="D56" s="41"/>
      <c r="E56" s="70"/>
      <c r="F56" s="71"/>
      <c r="G56" s="71"/>
      <c r="H56" s="71"/>
      <c r="I56" s="71"/>
      <c r="J56" s="72">
        <f t="shared" si="38"/>
        <v>0</v>
      </c>
      <c r="K56" s="72">
        <f t="shared" si="39"/>
        <v>0</v>
      </c>
      <c r="L56" s="72">
        <f t="shared" si="40"/>
        <v>0</v>
      </c>
      <c r="M56" s="72">
        <f t="shared" si="7"/>
        <v>0</v>
      </c>
      <c r="N56" s="72">
        <f t="shared" si="8"/>
        <v>0</v>
      </c>
      <c r="O56" s="72">
        <f t="shared" si="41"/>
        <v>0</v>
      </c>
      <c r="P56" s="72">
        <f t="shared" si="42"/>
        <v>0</v>
      </c>
      <c r="Q56" s="71">
        <v>0</v>
      </c>
      <c r="R56" s="72">
        <f t="shared" si="43"/>
        <v>0</v>
      </c>
      <c r="S56" s="71">
        <v>0</v>
      </c>
      <c r="T56" s="72">
        <f t="shared" si="10"/>
        <v>0</v>
      </c>
      <c r="U56" s="66"/>
      <c r="V56" s="67">
        <f t="shared" si="44"/>
        <v>0</v>
      </c>
      <c r="X56" s="152">
        <f t="shared" si="12"/>
        <v>0</v>
      </c>
      <c r="Y56" s="152">
        <f t="shared" si="45"/>
        <v>-1600</v>
      </c>
      <c r="Z56" s="152">
        <f t="shared" si="14"/>
        <v>0</v>
      </c>
      <c r="AA56" s="159">
        <f t="shared" si="27"/>
        <v>0</v>
      </c>
      <c r="AB56" s="152">
        <f t="shared" si="46"/>
        <v>0</v>
      </c>
    </row>
    <row r="57" spans="1:28" ht="24" customHeight="1" x14ac:dyDescent="0.25">
      <c r="A57" s="64" t="s">
        <v>67</v>
      </c>
      <c r="B57" s="135">
        <f t="shared" si="15"/>
        <v>48</v>
      </c>
      <c r="C57" s="41"/>
      <c r="D57" s="41"/>
      <c r="E57" s="70"/>
      <c r="F57" s="71"/>
      <c r="G57" s="71"/>
      <c r="H57" s="71"/>
      <c r="I57" s="71"/>
      <c r="J57" s="72">
        <f t="shared" si="38"/>
        <v>0</v>
      </c>
      <c r="K57" s="72">
        <f t="shared" si="39"/>
        <v>0</v>
      </c>
      <c r="L57" s="72">
        <f t="shared" si="40"/>
        <v>0</v>
      </c>
      <c r="M57" s="72">
        <f t="shared" si="7"/>
        <v>0</v>
      </c>
      <c r="N57" s="72">
        <f t="shared" si="8"/>
        <v>0</v>
      </c>
      <c r="O57" s="72">
        <f t="shared" si="41"/>
        <v>0</v>
      </c>
      <c r="P57" s="72">
        <f t="shared" si="42"/>
        <v>0</v>
      </c>
      <c r="Q57" s="71">
        <v>0</v>
      </c>
      <c r="R57" s="72">
        <f t="shared" si="43"/>
        <v>0</v>
      </c>
      <c r="S57" s="71">
        <v>0</v>
      </c>
      <c r="T57" s="72">
        <f t="shared" si="10"/>
        <v>0</v>
      </c>
      <c r="U57" s="67"/>
      <c r="V57" s="67">
        <f t="shared" si="44"/>
        <v>0</v>
      </c>
      <c r="X57" s="152">
        <f t="shared" si="12"/>
        <v>0</v>
      </c>
      <c r="Y57" s="152">
        <f t="shared" si="45"/>
        <v>-1600</v>
      </c>
      <c r="Z57" s="152">
        <f t="shared" si="14"/>
        <v>0</v>
      </c>
      <c r="AA57" s="159">
        <f t="shared" si="27"/>
        <v>0</v>
      </c>
      <c r="AB57" s="152">
        <f t="shared" si="46"/>
        <v>0</v>
      </c>
    </row>
    <row r="58" spans="1:28" ht="24" customHeight="1" x14ac:dyDescent="0.25">
      <c r="A58" s="64" t="s">
        <v>67</v>
      </c>
      <c r="B58" s="135">
        <f t="shared" si="15"/>
        <v>49</v>
      </c>
      <c r="C58" s="41"/>
      <c r="D58" s="41"/>
      <c r="E58" s="70"/>
      <c r="F58" s="71"/>
      <c r="G58" s="71"/>
      <c r="H58" s="71"/>
      <c r="I58" s="71"/>
      <c r="J58" s="72">
        <f t="shared" si="0"/>
        <v>0</v>
      </c>
      <c r="K58" s="72">
        <f t="shared" si="1"/>
        <v>0</v>
      </c>
      <c r="L58" s="72">
        <f t="shared" si="2"/>
        <v>0</v>
      </c>
      <c r="M58" s="72">
        <f t="shared" si="7"/>
        <v>0</v>
      </c>
      <c r="N58" s="72">
        <f t="shared" si="8"/>
        <v>0</v>
      </c>
      <c r="O58" s="72">
        <f t="shared" si="28"/>
        <v>0</v>
      </c>
      <c r="P58" s="72">
        <f t="shared" si="3"/>
        <v>0</v>
      </c>
      <c r="Q58" s="71">
        <v>0</v>
      </c>
      <c r="R58" s="72">
        <f t="shared" si="4"/>
        <v>0</v>
      </c>
      <c r="S58" s="71">
        <v>0</v>
      </c>
      <c r="T58" s="72">
        <f t="shared" si="10"/>
        <v>0</v>
      </c>
      <c r="U58" s="67"/>
      <c r="V58" s="67">
        <f t="shared" si="11"/>
        <v>0</v>
      </c>
      <c r="X58" s="152">
        <f t="shared" si="12"/>
        <v>0</v>
      </c>
      <c r="Y58" s="152">
        <f t="shared" si="13"/>
        <v>-1600</v>
      </c>
      <c r="Z58" s="152">
        <f t="shared" si="14"/>
        <v>0</v>
      </c>
      <c r="AA58" s="159">
        <f t="shared" si="27"/>
        <v>0</v>
      </c>
      <c r="AB58" s="152">
        <f t="shared" si="17"/>
        <v>0</v>
      </c>
    </row>
    <row r="59" spans="1:28" ht="24" customHeight="1" x14ac:dyDescent="0.25">
      <c r="A59" s="64" t="s">
        <v>67</v>
      </c>
      <c r="B59" s="135">
        <f t="shared" si="15"/>
        <v>50</v>
      </c>
      <c r="C59" s="41"/>
      <c r="D59" s="41"/>
      <c r="E59" s="70"/>
      <c r="F59" s="71"/>
      <c r="G59" s="71"/>
      <c r="H59" s="71"/>
      <c r="I59" s="71"/>
      <c r="J59" s="72">
        <f t="shared" si="0"/>
        <v>0</v>
      </c>
      <c r="K59" s="72">
        <f t="shared" si="1"/>
        <v>0</v>
      </c>
      <c r="L59" s="72">
        <f t="shared" si="2"/>
        <v>0</v>
      </c>
      <c r="M59" s="72">
        <f t="shared" si="7"/>
        <v>0</v>
      </c>
      <c r="N59" s="72">
        <f t="shared" si="8"/>
        <v>0</v>
      </c>
      <c r="O59" s="72">
        <f t="shared" si="9"/>
        <v>0</v>
      </c>
      <c r="P59" s="72">
        <f t="shared" si="3"/>
        <v>0</v>
      </c>
      <c r="Q59" s="71">
        <v>0</v>
      </c>
      <c r="R59" s="72">
        <f t="shared" si="4"/>
        <v>0</v>
      </c>
      <c r="S59" s="71">
        <v>0</v>
      </c>
      <c r="T59" s="72">
        <f t="shared" si="10"/>
        <v>0</v>
      </c>
      <c r="U59" s="66"/>
      <c r="V59" s="67">
        <f t="shared" si="11"/>
        <v>0</v>
      </c>
      <c r="X59" s="152">
        <f t="shared" si="12"/>
        <v>0</v>
      </c>
      <c r="Y59" s="152">
        <f t="shared" si="13"/>
        <v>-1600</v>
      </c>
      <c r="Z59" s="152">
        <f t="shared" si="14"/>
        <v>0</v>
      </c>
      <c r="AA59" s="159">
        <f t="shared" si="27"/>
        <v>0</v>
      </c>
      <c r="AB59" s="152">
        <f t="shared" si="17"/>
        <v>0</v>
      </c>
    </row>
    <row r="60" spans="1:28" ht="24" customHeight="1" x14ac:dyDescent="0.25">
      <c r="B60" s="210" t="s">
        <v>23</v>
      </c>
      <c r="C60" s="210"/>
      <c r="D60" s="210"/>
      <c r="E60" s="210"/>
      <c r="F60" s="76">
        <f t="shared" ref="F60:T60" si="47">SUM(F10:F59)</f>
        <v>59910.399999999994</v>
      </c>
      <c r="G60" s="76">
        <f t="shared" si="47"/>
        <v>0</v>
      </c>
      <c r="H60" s="76">
        <f t="shared" si="47"/>
        <v>0</v>
      </c>
      <c r="I60" s="76"/>
      <c r="J60" s="76">
        <f t="shared" si="47"/>
        <v>59910.399999999994</v>
      </c>
      <c r="K60" s="76">
        <f t="shared" si="47"/>
        <v>1065.53</v>
      </c>
      <c r="L60" s="76">
        <f t="shared" si="47"/>
        <v>4343.5199999999995</v>
      </c>
      <c r="M60" s="76">
        <f t="shared" si="47"/>
        <v>54501.35</v>
      </c>
      <c r="N60" s="76">
        <f t="shared" si="47"/>
        <v>1199.97</v>
      </c>
      <c r="O60" s="76">
        <f t="shared" si="47"/>
        <v>53301.38</v>
      </c>
      <c r="P60" s="76">
        <f t="shared" si="47"/>
        <v>7033.7300000000005</v>
      </c>
      <c r="Q60" s="77">
        <f t="shared" si="47"/>
        <v>0</v>
      </c>
      <c r="R60" s="77">
        <f t="shared" si="47"/>
        <v>12442.779999999999</v>
      </c>
      <c r="S60" s="77">
        <f t="shared" si="47"/>
        <v>0</v>
      </c>
      <c r="T60" s="77">
        <f t="shared" si="47"/>
        <v>47467.62</v>
      </c>
      <c r="U60" s="7"/>
    </row>
  </sheetData>
  <mergeCells count="35">
    <mergeCell ref="AQ10:AR10"/>
    <mergeCell ref="AK10:AK11"/>
    <mergeCell ref="AL10:AM10"/>
    <mergeCell ref="AP10:AP11"/>
    <mergeCell ref="AN10:AN11"/>
    <mergeCell ref="AO10:AO11"/>
    <mergeCell ref="X4:AB5"/>
    <mergeCell ref="B60:E60"/>
    <mergeCell ref="C8:C9"/>
    <mergeCell ref="D8:D9"/>
    <mergeCell ref="E8:E9"/>
    <mergeCell ref="F8:F9"/>
    <mergeCell ref="B8:B9"/>
    <mergeCell ref="T8:T9"/>
    <mergeCell ref="U8:U9"/>
    <mergeCell ref="J8:J9"/>
    <mergeCell ref="G8:G9"/>
    <mergeCell ref="H8:H9"/>
    <mergeCell ref="D1:J1"/>
    <mergeCell ref="D2:J2"/>
    <mergeCell ref="D3:J3"/>
    <mergeCell ref="K8:R8"/>
    <mergeCell ref="S8:S9"/>
    <mergeCell ref="D6:J6"/>
    <mergeCell ref="D5:J5"/>
    <mergeCell ref="D4:J4"/>
    <mergeCell ref="I8:I9"/>
    <mergeCell ref="AI16:AI17"/>
    <mergeCell ref="AD10:AF11"/>
    <mergeCell ref="AD16:AD17"/>
    <mergeCell ref="AE16:AE17"/>
    <mergeCell ref="AF16:AF17"/>
    <mergeCell ref="AG16:AG17"/>
    <mergeCell ref="AH16:AH17"/>
    <mergeCell ref="AD15:AI15"/>
  </mergeCells>
  <dataValidations disablePrompts="1" count="1">
    <dataValidation type="list" allowBlank="1" showInputMessage="1" showErrorMessage="1" sqref="T1" xr:uid="{3A831971-842F-43CC-AF41-58F89E46CEDC}">
      <formula1>"Quincenal,Mensual,Semanal"</formula1>
    </dataValidation>
  </dataValidations>
  <pageMargins left="0.70866141732283472" right="0.70866141732283472" top="0.74803149606299213" bottom="0.74803149606299213" header="0.31496062992125984" footer="0.31496062992125984"/>
  <pageSetup scale="41"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1:K67"/>
  <sheetViews>
    <sheetView showGridLines="0" view="pageBreakPreview" zoomScale="115" zoomScaleNormal="100" zoomScaleSheetLayoutView="115" workbookViewId="0">
      <selection activeCell="A2" sqref="A2"/>
    </sheetView>
  </sheetViews>
  <sheetFormatPr baseColWidth="10" defaultRowHeight="14.25" x14ac:dyDescent="0.2"/>
  <cols>
    <col min="1" max="1" width="2" style="1" customWidth="1"/>
    <col min="2" max="2" width="18.7109375" style="1" customWidth="1"/>
    <col min="3" max="3" width="2" style="1" customWidth="1"/>
    <col min="4" max="4" width="22.42578125" style="1" customWidth="1"/>
    <col min="5" max="5" width="11.140625" style="1" customWidth="1"/>
    <col min="6" max="6" width="10" style="1" customWidth="1"/>
    <col min="7" max="7" width="20.42578125" style="1" bestFit="1" customWidth="1"/>
    <col min="8" max="8" width="3" style="1" customWidth="1"/>
    <col min="9" max="9" width="23.7109375" style="1" customWidth="1"/>
    <col min="10" max="10" width="16" style="1" customWidth="1"/>
    <col min="11" max="11" width="1.42578125" style="1" customWidth="1"/>
    <col min="12" max="257" width="11.42578125" style="1"/>
    <col min="258" max="258" width="18" style="1" customWidth="1"/>
    <col min="259" max="259" width="2" style="1" customWidth="1"/>
    <col min="260" max="260" width="14.85546875" style="1" bestFit="1" customWidth="1"/>
    <col min="261" max="261" width="9.42578125" style="1" customWidth="1"/>
    <col min="262" max="262" width="10" style="1" customWidth="1"/>
    <col min="263" max="263" width="15.42578125" style="1" customWidth="1"/>
    <col min="264" max="264" width="2.5703125" style="1" customWidth="1"/>
    <col min="265" max="265" width="15" style="1" customWidth="1"/>
    <col min="266" max="266" width="10" style="1" customWidth="1"/>
    <col min="267" max="513" width="11.42578125" style="1"/>
    <col min="514" max="514" width="18" style="1" customWidth="1"/>
    <col min="515" max="515" width="2" style="1" customWidth="1"/>
    <col min="516" max="516" width="14.85546875" style="1" bestFit="1" customWidth="1"/>
    <col min="517" max="517" width="9.42578125" style="1" customWidth="1"/>
    <col min="518" max="518" width="10" style="1" customWidth="1"/>
    <col min="519" max="519" width="15.42578125" style="1" customWidth="1"/>
    <col min="520" max="520" width="2.5703125" style="1" customWidth="1"/>
    <col min="521" max="521" width="15" style="1" customWidth="1"/>
    <col min="522" max="522" width="10" style="1" customWidth="1"/>
    <col min="523" max="769" width="11.42578125" style="1"/>
    <col min="770" max="770" width="18" style="1" customWidth="1"/>
    <col min="771" max="771" width="2" style="1" customWidth="1"/>
    <col min="772" max="772" width="14.85546875" style="1" bestFit="1" customWidth="1"/>
    <col min="773" max="773" width="9.42578125" style="1" customWidth="1"/>
    <col min="774" max="774" width="10" style="1" customWidth="1"/>
    <col min="775" max="775" width="15.42578125" style="1" customWidth="1"/>
    <col min="776" max="776" width="2.5703125" style="1" customWidth="1"/>
    <col min="777" max="777" width="15" style="1" customWidth="1"/>
    <col min="778" max="778" width="10" style="1" customWidth="1"/>
    <col min="779" max="1025" width="11.42578125" style="1"/>
    <col min="1026" max="1026" width="18" style="1" customWidth="1"/>
    <col min="1027" max="1027" width="2" style="1" customWidth="1"/>
    <col min="1028" max="1028" width="14.85546875" style="1" bestFit="1" customWidth="1"/>
    <col min="1029" max="1029" width="9.42578125" style="1" customWidth="1"/>
    <col min="1030" max="1030" width="10" style="1" customWidth="1"/>
    <col min="1031" max="1031" width="15.42578125" style="1" customWidth="1"/>
    <col min="1032" max="1032" width="2.5703125" style="1" customWidth="1"/>
    <col min="1033" max="1033" width="15" style="1" customWidth="1"/>
    <col min="1034" max="1034" width="10" style="1" customWidth="1"/>
    <col min="1035" max="1281" width="11.42578125" style="1"/>
    <col min="1282" max="1282" width="18" style="1" customWidth="1"/>
    <col min="1283" max="1283" width="2" style="1" customWidth="1"/>
    <col min="1284" max="1284" width="14.85546875" style="1" bestFit="1" customWidth="1"/>
    <col min="1285" max="1285" width="9.42578125" style="1" customWidth="1"/>
    <col min="1286" max="1286" width="10" style="1" customWidth="1"/>
    <col min="1287" max="1287" width="15.42578125" style="1" customWidth="1"/>
    <col min="1288" max="1288" width="2.5703125" style="1" customWidth="1"/>
    <col min="1289" max="1289" width="15" style="1" customWidth="1"/>
    <col min="1290" max="1290" width="10" style="1" customWidth="1"/>
    <col min="1291" max="1537" width="11.42578125" style="1"/>
    <col min="1538" max="1538" width="18" style="1" customWidth="1"/>
    <col min="1539" max="1539" width="2" style="1" customWidth="1"/>
    <col min="1540" max="1540" width="14.85546875" style="1" bestFit="1" customWidth="1"/>
    <col min="1541" max="1541" width="9.42578125" style="1" customWidth="1"/>
    <col min="1542" max="1542" width="10" style="1" customWidth="1"/>
    <col min="1543" max="1543" width="15.42578125" style="1" customWidth="1"/>
    <col min="1544" max="1544" width="2.5703125" style="1" customWidth="1"/>
    <col min="1545" max="1545" width="15" style="1" customWidth="1"/>
    <col min="1546" max="1546" width="10" style="1" customWidth="1"/>
    <col min="1547" max="1793" width="11.42578125" style="1"/>
    <col min="1794" max="1794" width="18" style="1" customWidth="1"/>
    <col min="1795" max="1795" width="2" style="1" customWidth="1"/>
    <col min="1796" max="1796" width="14.85546875" style="1" bestFit="1" customWidth="1"/>
    <col min="1797" max="1797" width="9.42578125" style="1" customWidth="1"/>
    <col min="1798" max="1798" width="10" style="1" customWidth="1"/>
    <col min="1799" max="1799" width="15.42578125" style="1" customWidth="1"/>
    <col min="1800" max="1800" width="2.5703125" style="1" customWidth="1"/>
    <col min="1801" max="1801" width="15" style="1" customWidth="1"/>
    <col min="1802" max="1802" width="10" style="1" customWidth="1"/>
    <col min="1803" max="2049" width="11.42578125" style="1"/>
    <col min="2050" max="2050" width="18" style="1" customWidth="1"/>
    <col min="2051" max="2051" width="2" style="1" customWidth="1"/>
    <col min="2052" max="2052" width="14.85546875" style="1" bestFit="1" customWidth="1"/>
    <col min="2053" max="2053" width="9.42578125" style="1" customWidth="1"/>
    <col min="2054" max="2054" width="10" style="1" customWidth="1"/>
    <col min="2055" max="2055" width="15.42578125" style="1" customWidth="1"/>
    <col min="2056" max="2056" width="2.5703125" style="1" customWidth="1"/>
    <col min="2057" max="2057" width="15" style="1" customWidth="1"/>
    <col min="2058" max="2058" width="10" style="1" customWidth="1"/>
    <col min="2059" max="2305" width="11.42578125" style="1"/>
    <col min="2306" max="2306" width="18" style="1" customWidth="1"/>
    <col min="2307" max="2307" width="2" style="1" customWidth="1"/>
    <col min="2308" max="2308" width="14.85546875" style="1" bestFit="1" customWidth="1"/>
    <col min="2309" max="2309" width="9.42578125" style="1" customWidth="1"/>
    <col min="2310" max="2310" width="10" style="1" customWidth="1"/>
    <col min="2311" max="2311" width="15.42578125" style="1" customWidth="1"/>
    <col min="2312" max="2312" width="2.5703125" style="1" customWidth="1"/>
    <col min="2313" max="2313" width="15" style="1" customWidth="1"/>
    <col min="2314" max="2314" width="10" style="1" customWidth="1"/>
    <col min="2315" max="2561" width="11.42578125" style="1"/>
    <col min="2562" max="2562" width="18" style="1" customWidth="1"/>
    <col min="2563" max="2563" width="2" style="1" customWidth="1"/>
    <col min="2564" max="2564" width="14.85546875" style="1" bestFit="1" customWidth="1"/>
    <col min="2565" max="2565" width="9.42578125" style="1" customWidth="1"/>
    <col min="2566" max="2566" width="10" style="1" customWidth="1"/>
    <col min="2567" max="2567" width="15.42578125" style="1" customWidth="1"/>
    <col min="2568" max="2568" width="2.5703125" style="1" customWidth="1"/>
    <col min="2569" max="2569" width="15" style="1" customWidth="1"/>
    <col min="2570" max="2570" width="10" style="1" customWidth="1"/>
    <col min="2571" max="2817" width="11.42578125" style="1"/>
    <col min="2818" max="2818" width="18" style="1" customWidth="1"/>
    <col min="2819" max="2819" width="2" style="1" customWidth="1"/>
    <col min="2820" max="2820" width="14.85546875" style="1" bestFit="1" customWidth="1"/>
    <col min="2821" max="2821" width="9.42578125" style="1" customWidth="1"/>
    <col min="2822" max="2822" width="10" style="1" customWidth="1"/>
    <col min="2823" max="2823" width="15.42578125" style="1" customWidth="1"/>
    <col min="2824" max="2824" width="2.5703125" style="1" customWidth="1"/>
    <col min="2825" max="2825" width="15" style="1" customWidth="1"/>
    <col min="2826" max="2826" width="10" style="1" customWidth="1"/>
    <col min="2827" max="3073" width="11.42578125" style="1"/>
    <col min="3074" max="3074" width="18" style="1" customWidth="1"/>
    <col min="3075" max="3075" width="2" style="1" customWidth="1"/>
    <col min="3076" max="3076" width="14.85546875" style="1" bestFit="1" customWidth="1"/>
    <col min="3077" max="3077" width="9.42578125" style="1" customWidth="1"/>
    <col min="3078" max="3078" width="10" style="1" customWidth="1"/>
    <col min="3079" max="3079" width="15.42578125" style="1" customWidth="1"/>
    <col min="3080" max="3080" width="2.5703125" style="1" customWidth="1"/>
    <col min="3081" max="3081" width="15" style="1" customWidth="1"/>
    <col min="3082" max="3082" width="10" style="1" customWidth="1"/>
    <col min="3083" max="3329" width="11.42578125" style="1"/>
    <col min="3330" max="3330" width="18" style="1" customWidth="1"/>
    <col min="3331" max="3331" width="2" style="1" customWidth="1"/>
    <col min="3332" max="3332" width="14.85546875" style="1" bestFit="1" customWidth="1"/>
    <col min="3333" max="3333" width="9.42578125" style="1" customWidth="1"/>
    <col min="3334" max="3334" width="10" style="1" customWidth="1"/>
    <col min="3335" max="3335" width="15.42578125" style="1" customWidth="1"/>
    <col min="3336" max="3336" width="2.5703125" style="1" customWidth="1"/>
    <col min="3337" max="3337" width="15" style="1" customWidth="1"/>
    <col min="3338" max="3338" width="10" style="1" customWidth="1"/>
    <col min="3339" max="3585" width="11.42578125" style="1"/>
    <col min="3586" max="3586" width="18" style="1" customWidth="1"/>
    <col min="3587" max="3587" width="2" style="1" customWidth="1"/>
    <col min="3588" max="3588" width="14.85546875" style="1" bestFit="1" customWidth="1"/>
    <col min="3589" max="3589" width="9.42578125" style="1" customWidth="1"/>
    <col min="3590" max="3590" width="10" style="1" customWidth="1"/>
    <col min="3591" max="3591" width="15.42578125" style="1" customWidth="1"/>
    <col min="3592" max="3592" width="2.5703125" style="1" customWidth="1"/>
    <col min="3593" max="3593" width="15" style="1" customWidth="1"/>
    <col min="3594" max="3594" width="10" style="1" customWidth="1"/>
    <col min="3595" max="3841" width="11.42578125" style="1"/>
    <col min="3842" max="3842" width="18" style="1" customWidth="1"/>
    <col min="3843" max="3843" width="2" style="1" customWidth="1"/>
    <col min="3844" max="3844" width="14.85546875" style="1" bestFit="1" customWidth="1"/>
    <col min="3845" max="3845" width="9.42578125" style="1" customWidth="1"/>
    <col min="3846" max="3846" width="10" style="1" customWidth="1"/>
    <col min="3847" max="3847" width="15.42578125" style="1" customWidth="1"/>
    <col min="3848" max="3848" width="2.5703125" style="1" customWidth="1"/>
    <col min="3849" max="3849" width="15" style="1" customWidth="1"/>
    <col min="3850" max="3850" width="10" style="1" customWidth="1"/>
    <col min="3851" max="4097" width="11.42578125" style="1"/>
    <col min="4098" max="4098" width="18" style="1" customWidth="1"/>
    <col min="4099" max="4099" width="2" style="1" customWidth="1"/>
    <col min="4100" max="4100" width="14.85546875" style="1" bestFit="1" customWidth="1"/>
    <col min="4101" max="4101" width="9.42578125" style="1" customWidth="1"/>
    <col min="4102" max="4102" width="10" style="1" customWidth="1"/>
    <col min="4103" max="4103" width="15.42578125" style="1" customWidth="1"/>
    <col min="4104" max="4104" width="2.5703125" style="1" customWidth="1"/>
    <col min="4105" max="4105" width="15" style="1" customWidth="1"/>
    <col min="4106" max="4106" width="10" style="1" customWidth="1"/>
    <col min="4107" max="4353" width="11.42578125" style="1"/>
    <col min="4354" max="4354" width="18" style="1" customWidth="1"/>
    <col min="4355" max="4355" width="2" style="1" customWidth="1"/>
    <col min="4356" max="4356" width="14.85546875" style="1" bestFit="1" customWidth="1"/>
    <col min="4357" max="4357" width="9.42578125" style="1" customWidth="1"/>
    <col min="4358" max="4358" width="10" style="1" customWidth="1"/>
    <col min="4359" max="4359" width="15.42578125" style="1" customWidth="1"/>
    <col min="4360" max="4360" width="2.5703125" style="1" customWidth="1"/>
    <col min="4361" max="4361" width="15" style="1" customWidth="1"/>
    <col min="4362" max="4362" width="10" style="1" customWidth="1"/>
    <col min="4363" max="4609" width="11.42578125" style="1"/>
    <col min="4610" max="4610" width="18" style="1" customWidth="1"/>
    <col min="4611" max="4611" width="2" style="1" customWidth="1"/>
    <col min="4612" max="4612" width="14.85546875" style="1" bestFit="1" customWidth="1"/>
    <col min="4613" max="4613" width="9.42578125" style="1" customWidth="1"/>
    <col min="4614" max="4614" width="10" style="1" customWidth="1"/>
    <col min="4615" max="4615" width="15.42578125" style="1" customWidth="1"/>
    <col min="4616" max="4616" width="2.5703125" style="1" customWidth="1"/>
    <col min="4617" max="4617" width="15" style="1" customWidth="1"/>
    <col min="4618" max="4618" width="10" style="1" customWidth="1"/>
    <col min="4619" max="4865" width="11.42578125" style="1"/>
    <col min="4866" max="4866" width="18" style="1" customWidth="1"/>
    <col min="4867" max="4867" width="2" style="1" customWidth="1"/>
    <col min="4868" max="4868" width="14.85546875" style="1" bestFit="1" customWidth="1"/>
    <col min="4869" max="4869" width="9.42578125" style="1" customWidth="1"/>
    <col min="4870" max="4870" width="10" style="1" customWidth="1"/>
    <col min="4871" max="4871" width="15.42578125" style="1" customWidth="1"/>
    <col min="4872" max="4872" width="2.5703125" style="1" customWidth="1"/>
    <col min="4873" max="4873" width="15" style="1" customWidth="1"/>
    <col min="4874" max="4874" width="10" style="1" customWidth="1"/>
    <col min="4875" max="5121" width="11.42578125" style="1"/>
    <col min="5122" max="5122" width="18" style="1" customWidth="1"/>
    <col min="5123" max="5123" width="2" style="1" customWidth="1"/>
    <col min="5124" max="5124" width="14.85546875" style="1" bestFit="1" customWidth="1"/>
    <col min="5125" max="5125" width="9.42578125" style="1" customWidth="1"/>
    <col min="5126" max="5126" width="10" style="1" customWidth="1"/>
    <col min="5127" max="5127" width="15.42578125" style="1" customWidth="1"/>
    <col min="5128" max="5128" width="2.5703125" style="1" customWidth="1"/>
    <col min="5129" max="5129" width="15" style="1" customWidth="1"/>
    <col min="5130" max="5130" width="10" style="1" customWidth="1"/>
    <col min="5131" max="5377" width="11.42578125" style="1"/>
    <col min="5378" max="5378" width="18" style="1" customWidth="1"/>
    <col min="5379" max="5379" width="2" style="1" customWidth="1"/>
    <col min="5380" max="5380" width="14.85546875" style="1" bestFit="1" customWidth="1"/>
    <col min="5381" max="5381" width="9.42578125" style="1" customWidth="1"/>
    <col min="5382" max="5382" width="10" style="1" customWidth="1"/>
    <col min="5383" max="5383" width="15.42578125" style="1" customWidth="1"/>
    <col min="5384" max="5384" width="2.5703125" style="1" customWidth="1"/>
    <col min="5385" max="5385" width="15" style="1" customWidth="1"/>
    <col min="5386" max="5386" width="10" style="1" customWidth="1"/>
    <col min="5387" max="5633" width="11.42578125" style="1"/>
    <col min="5634" max="5634" width="18" style="1" customWidth="1"/>
    <col min="5635" max="5635" width="2" style="1" customWidth="1"/>
    <col min="5636" max="5636" width="14.85546875" style="1" bestFit="1" customWidth="1"/>
    <col min="5637" max="5637" width="9.42578125" style="1" customWidth="1"/>
    <col min="5638" max="5638" width="10" style="1" customWidth="1"/>
    <col min="5639" max="5639" width="15.42578125" style="1" customWidth="1"/>
    <col min="5640" max="5640" width="2.5703125" style="1" customWidth="1"/>
    <col min="5641" max="5641" width="15" style="1" customWidth="1"/>
    <col min="5642" max="5642" width="10" style="1" customWidth="1"/>
    <col min="5643" max="5889" width="11.42578125" style="1"/>
    <col min="5890" max="5890" width="18" style="1" customWidth="1"/>
    <col min="5891" max="5891" width="2" style="1" customWidth="1"/>
    <col min="5892" max="5892" width="14.85546875" style="1" bestFit="1" customWidth="1"/>
    <col min="5893" max="5893" width="9.42578125" style="1" customWidth="1"/>
    <col min="5894" max="5894" width="10" style="1" customWidth="1"/>
    <col min="5895" max="5895" width="15.42578125" style="1" customWidth="1"/>
    <col min="5896" max="5896" width="2.5703125" style="1" customWidth="1"/>
    <col min="5897" max="5897" width="15" style="1" customWidth="1"/>
    <col min="5898" max="5898" width="10" style="1" customWidth="1"/>
    <col min="5899" max="6145" width="11.42578125" style="1"/>
    <col min="6146" max="6146" width="18" style="1" customWidth="1"/>
    <col min="6147" max="6147" width="2" style="1" customWidth="1"/>
    <col min="6148" max="6148" width="14.85546875" style="1" bestFit="1" customWidth="1"/>
    <col min="6149" max="6149" width="9.42578125" style="1" customWidth="1"/>
    <col min="6150" max="6150" width="10" style="1" customWidth="1"/>
    <col min="6151" max="6151" width="15.42578125" style="1" customWidth="1"/>
    <col min="6152" max="6152" width="2.5703125" style="1" customWidth="1"/>
    <col min="6153" max="6153" width="15" style="1" customWidth="1"/>
    <col min="6154" max="6154" width="10" style="1" customWidth="1"/>
    <col min="6155" max="6401" width="11.42578125" style="1"/>
    <col min="6402" max="6402" width="18" style="1" customWidth="1"/>
    <col min="6403" max="6403" width="2" style="1" customWidth="1"/>
    <col min="6404" max="6404" width="14.85546875" style="1" bestFit="1" customWidth="1"/>
    <col min="6405" max="6405" width="9.42578125" style="1" customWidth="1"/>
    <col min="6406" max="6406" width="10" style="1" customWidth="1"/>
    <col min="6407" max="6407" width="15.42578125" style="1" customWidth="1"/>
    <col min="6408" max="6408" width="2.5703125" style="1" customWidth="1"/>
    <col min="6409" max="6409" width="15" style="1" customWidth="1"/>
    <col min="6410" max="6410" width="10" style="1" customWidth="1"/>
    <col min="6411" max="6657" width="11.42578125" style="1"/>
    <col min="6658" max="6658" width="18" style="1" customWidth="1"/>
    <col min="6659" max="6659" width="2" style="1" customWidth="1"/>
    <col min="6660" max="6660" width="14.85546875" style="1" bestFit="1" customWidth="1"/>
    <col min="6661" max="6661" width="9.42578125" style="1" customWidth="1"/>
    <col min="6662" max="6662" width="10" style="1" customWidth="1"/>
    <col min="6663" max="6663" width="15.42578125" style="1" customWidth="1"/>
    <col min="6664" max="6664" width="2.5703125" style="1" customWidth="1"/>
    <col min="6665" max="6665" width="15" style="1" customWidth="1"/>
    <col min="6666" max="6666" width="10" style="1" customWidth="1"/>
    <col min="6667" max="6913" width="11.42578125" style="1"/>
    <col min="6914" max="6914" width="18" style="1" customWidth="1"/>
    <col min="6915" max="6915" width="2" style="1" customWidth="1"/>
    <col min="6916" max="6916" width="14.85546875" style="1" bestFit="1" customWidth="1"/>
    <col min="6917" max="6917" width="9.42578125" style="1" customWidth="1"/>
    <col min="6918" max="6918" width="10" style="1" customWidth="1"/>
    <col min="6919" max="6919" width="15.42578125" style="1" customWidth="1"/>
    <col min="6920" max="6920" width="2.5703125" style="1" customWidth="1"/>
    <col min="6921" max="6921" width="15" style="1" customWidth="1"/>
    <col min="6922" max="6922" width="10" style="1" customWidth="1"/>
    <col min="6923" max="7169" width="11.42578125" style="1"/>
    <col min="7170" max="7170" width="18" style="1" customWidth="1"/>
    <col min="7171" max="7171" width="2" style="1" customWidth="1"/>
    <col min="7172" max="7172" width="14.85546875" style="1" bestFit="1" customWidth="1"/>
    <col min="7173" max="7173" width="9.42578125" style="1" customWidth="1"/>
    <col min="7174" max="7174" width="10" style="1" customWidth="1"/>
    <col min="7175" max="7175" width="15.42578125" style="1" customWidth="1"/>
    <col min="7176" max="7176" width="2.5703125" style="1" customWidth="1"/>
    <col min="7177" max="7177" width="15" style="1" customWidth="1"/>
    <col min="7178" max="7178" width="10" style="1" customWidth="1"/>
    <col min="7179" max="7425" width="11.42578125" style="1"/>
    <col min="7426" max="7426" width="18" style="1" customWidth="1"/>
    <col min="7427" max="7427" width="2" style="1" customWidth="1"/>
    <col min="7428" max="7428" width="14.85546875" style="1" bestFit="1" customWidth="1"/>
    <col min="7429" max="7429" width="9.42578125" style="1" customWidth="1"/>
    <col min="7430" max="7430" width="10" style="1" customWidth="1"/>
    <col min="7431" max="7431" width="15.42578125" style="1" customWidth="1"/>
    <col min="7432" max="7432" width="2.5703125" style="1" customWidth="1"/>
    <col min="7433" max="7433" width="15" style="1" customWidth="1"/>
    <col min="7434" max="7434" width="10" style="1" customWidth="1"/>
    <col min="7435" max="7681" width="11.42578125" style="1"/>
    <col min="7682" max="7682" width="18" style="1" customWidth="1"/>
    <col min="7683" max="7683" width="2" style="1" customWidth="1"/>
    <col min="7684" max="7684" width="14.85546875" style="1" bestFit="1" customWidth="1"/>
    <col min="7685" max="7685" width="9.42578125" style="1" customWidth="1"/>
    <col min="7686" max="7686" width="10" style="1" customWidth="1"/>
    <col min="7687" max="7687" width="15.42578125" style="1" customWidth="1"/>
    <col min="7688" max="7688" width="2.5703125" style="1" customWidth="1"/>
    <col min="7689" max="7689" width="15" style="1" customWidth="1"/>
    <col min="7690" max="7690" width="10" style="1" customWidth="1"/>
    <col min="7691" max="7937" width="11.42578125" style="1"/>
    <col min="7938" max="7938" width="18" style="1" customWidth="1"/>
    <col min="7939" max="7939" width="2" style="1" customWidth="1"/>
    <col min="7940" max="7940" width="14.85546875" style="1" bestFit="1" customWidth="1"/>
    <col min="7941" max="7941" width="9.42578125" style="1" customWidth="1"/>
    <col min="7942" max="7942" width="10" style="1" customWidth="1"/>
    <col min="7943" max="7943" width="15.42578125" style="1" customWidth="1"/>
    <col min="7944" max="7944" width="2.5703125" style="1" customWidth="1"/>
    <col min="7945" max="7945" width="15" style="1" customWidth="1"/>
    <col min="7946" max="7946" width="10" style="1" customWidth="1"/>
    <col min="7947" max="8193" width="11.42578125" style="1"/>
    <col min="8194" max="8194" width="18" style="1" customWidth="1"/>
    <col min="8195" max="8195" width="2" style="1" customWidth="1"/>
    <col min="8196" max="8196" width="14.85546875" style="1" bestFit="1" customWidth="1"/>
    <col min="8197" max="8197" width="9.42578125" style="1" customWidth="1"/>
    <col min="8198" max="8198" width="10" style="1" customWidth="1"/>
    <col min="8199" max="8199" width="15.42578125" style="1" customWidth="1"/>
    <col min="8200" max="8200" width="2.5703125" style="1" customWidth="1"/>
    <col min="8201" max="8201" width="15" style="1" customWidth="1"/>
    <col min="8202" max="8202" width="10" style="1" customWidth="1"/>
    <col min="8203" max="8449" width="11.42578125" style="1"/>
    <col min="8450" max="8450" width="18" style="1" customWidth="1"/>
    <col min="8451" max="8451" width="2" style="1" customWidth="1"/>
    <col min="8452" max="8452" width="14.85546875" style="1" bestFit="1" customWidth="1"/>
    <col min="8453" max="8453" width="9.42578125" style="1" customWidth="1"/>
    <col min="8454" max="8454" width="10" style="1" customWidth="1"/>
    <col min="8455" max="8455" width="15.42578125" style="1" customWidth="1"/>
    <col min="8456" max="8456" width="2.5703125" style="1" customWidth="1"/>
    <col min="8457" max="8457" width="15" style="1" customWidth="1"/>
    <col min="8458" max="8458" width="10" style="1" customWidth="1"/>
    <col min="8459" max="8705" width="11.42578125" style="1"/>
    <col min="8706" max="8706" width="18" style="1" customWidth="1"/>
    <col min="8707" max="8707" width="2" style="1" customWidth="1"/>
    <col min="8708" max="8708" width="14.85546875" style="1" bestFit="1" customWidth="1"/>
    <col min="8709" max="8709" width="9.42578125" style="1" customWidth="1"/>
    <col min="8710" max="8710" width="10" style="1" customWidth="1"/>
    <col min="8711" max="8711" width="15.42578125" style="1" customWidth="1"/>
    <col min="8712" max="8712" width="2.5703125" style="1" customWidth="1"/>
    <col min="8713" max="8713" width="15" style="1" customWidth="1"/>
    <col min="8714" max="8714" width="10" style="1" customWidth="1"/>
    <col min="8715" max="8961" width="11.42578125" style="1"/>
    <col min="8962" max="8962" width="18" style="1" customWidth="1"/>
    <col min="8963" max="8963" width="2" style="1" customWidth="1"/>
    <col min="8964" max="8964" width="14.85546875" style="1" bestFit="1" customWidth="1"/>
    <col min="8965" max="8965" width="9.42578125" style="1" customWidth="1"/>
    <col min="8966" max="8966" width="10" style="1" customWidth="1"/>
    <col min="8967" max="8967" width="15.42578125" style="1" customWidth="1"/>
    <col min="8968" max="8968" width="2.5703125" style="1" customWidth="1"/>
    <col min="8969" max="8969" width="15" style="1" customWidth="1"/>
    <col min="8970" max="8970" width="10" style="1" customWidth="1"/>
    <col min="8971" max="9217" width="11.42578125" style="1"/>
    <col min="9218" max="9218" width="18" style="1" customWidth="1"/>
    <col min="9219" max="9219" width="2" style="1" customWidth="1"/>
    <col min="9220" max="9220" width="14.85546875" style="1" bestFit="1" customWidth="1"/>
    <col min="9221" max="9221" width="9.42578125" style="1" customWidth="1"/>
    <col min="9222" max="9222" width="10" style="1" customWidth="1"/>
    <col min="9223" max="9223" width="15.42578125" style="1" customWidth="1"/>
    <col min="9224" max="9224" width="2.5703125" style="1" customWidth="1"/>
    <col min="9225" max="9225" width="15" style="1" customWidth="1"/>
    <col min="9226" max="9226" width="10" style="1" customWidth="1"/>
    <col min="9227" max="9473" width="11.42578125" style="1"/>
    <col min="9474" max="9474" width="18" style="1" customWidth="1"/>
    <col min="9475" max="9475" width="2" style="1" customWidth="1"/>
    <col min="9476" max="9476" width="14.85546875" style="1" bestFit="1" customWidth="1"/>
    <col min="9477" max="9477" width="9.42578125" style="1" customWidth="1"/>
    <col min="9478" max="9478" width="10" style="1" customWidth="1"/>
    <col min="9479" max="9479" width="15.42578125" style="1" customWidth="1"/>
    <col min="9480" max="9480" width="2.5703125" style="1" customWidth="1"/>
    <col min="9481" max="9481" width="15" style="1" customWidth="1"/>
    <col min="9482" max="9482" width="10" style="1" customWidth="1"/>
    <col min="9483" max="9729" width="11.42578125" style="1"/>
    <col min="9730" max="9730" width="18" style="1" customWidth="1"/>
    <col min="9731" max="9731" width="2" style="1" customWidth="1"/>
    <col min="9732" max="9732" width="14.85546875" style="1" bestFit="1" customWidth="1"/>
    <col min="9733" max="9733" width="9.42578125" style="1" customWidth="1"/>
    <col min="9734" max="9734" width="10" style="1" customWidth="1"/>
    <col min="9735" max="9735" width="15.42578125" style="1" customWidth="1"/>
    <col min="9736" max="9736" width="2.5703125" style="1" customWidth="1"/>
    <col min="9737" max="9737" width="15" style="1" customWidth="1"/>
    <col min="9738" max="9738" width="10" style="1" customWidth="1"/>
    <col min="9739" max="9985" width="11.42578125" style="1"/>
    <col min="9986" max="9986" width="18" style="1" customWidth="1"/>
    <col min="9987" max="9987" width="2" style="1" customWidth="1"/>
    <col min="9988" max="9988" width="14.85546875" style="1" bestFit="1" customWidth="1"/>
    <col min="9989" max="9989" width="9.42578125" style="1" customWidth="1"/>
    <col min="9990" max="9990" width="10" style="1" customWidth="1"/>
    <col min="9991" max="9991" width="15.42578125" style="1" customWidth="1"/>
    <col min="9992" max="9992" width="2.5703125" style="1" customWidth="1"/>
    <col min="9993" max="9993" width="15" style="1" customWidth="1"/>
    <col min="9994" max="9994" width="10" style="1" customWidth="1"/>
    <col min="9995" max="10241" width="11.42578125" style="1"/>
    <col min="10242" max="10242" width="18" style="1" customWidth="1"/>
    <col min="10243" max="10243" width="2" style="1" customWidth="1"/>
    <col min="10244" max="10244" width="14.85546875" style="1" bestFit="1" customWidth="1"/>
    <col min="10245" max="10245" width="9.42578125" style="1" customWidth="1"/>
    <col min="10246" max="10246" width="10" style="1" customWidth="1"/>
    <col min="10247" max="10247" width="15.42578125" style="1" customWidth="1"/>
    <col min="10248" max="10248" width="2.5703125" style="1" customWidth="1"/>
    <col min="10249" max="10249" width="15" style="1" customWidth="1"/>
    <col min="10250" max="10250" width="10" style="1" customWidth="1"/>
    <col min="10251" max="10497" width="11.42578125" style="1"/>
    <col min="10498" max="10498" width="18" style="1" customWidth="1"/>
    <col min="10499" max="10499" width="2" style="1" customWidth="1"/>
    <col min="10500" max="10500" width="14.85546875" style="1" bestFit="1" customWidth="1"/>
    <col min="10501" max="10501" width="9.42578125" style="1" customWidth="1"/>
    <col min="10502" max="10502" width="10" style="1" customWidth="1"/>
    <col min="10503" max="10503" width="15.42578125" style="1" customWidth="1"/>
    <col min="10504" max="10504" width="2.5703125" style="1" customWidth="1"/>
    <col min="10505" max="10505" width="15" style="1" customWidth="1"/>
    <col min="10506" max="10506" width="10" style="1" customWidth="1"/>
    <col min="10507" max="10753" width="11.42578125" style="1"/>
    <col min="10754" max="10754" width="18" style="1" customWidth="1"/>
    <col min="10755" max="10755" width="2" style="1" customWidth="1"/>
    <col min="10756" max="10756" width="14.85546875" style="1" bestFit="1" customWidth="1"/>
    <col min="10757" max="10757" width="9.42578125" style="1" customWidth="1"/>
    <col min="10758" max="10758" width="10" style="1" customWidth="1"/>
    <col min="10759" max="10759" width="15.42578125" style="1" customWidth="1"/>
    <col min="10760" max="10760" width="2.5703125" style="1" customWidth="1"/>
    <col min="10761" max="10761" width="15" style="1" customWidth="1"/>
    <col min="10762" max="10762" width="10" style="1" customWidth="1"/>
    <col min="10763" max="11009" width="11.42578125" style="1"/>
    <col min="11010" max="11010" width="18" style="1" customWidth="1"/>
    <col min="11011" max="11011" width="2" style="1" customWidth="1"/>
    <col min="11012" max="11012" width="14.85546875" style="1" bestFit="1" customWidth="1"/>
    <col min="11013" max="11013" width="9.42578125" style="1" customWidth="1"/>
    <col min="11014" max="11014" width="10" style="1" customWidth="1"/>
    <col min="11015" max="11015" width="15.42578125" style="1" customWidth="1"/>
    <col min="11016" max="11016" width="2.5703125" style="1" customWidth="1"/>
    <col min="11017" max="11017" width="15" style="1" customWidth="1"/>
    <col min="11018" max="11018" width="10" style="1" customWidth="1"/>
    <col min="11019" max="11265" width="11.42578125" style="1"/>
    <col min="11266" max="11266" width="18" style="1" customWidth="1"/>
    <col min="11267" max="11267" width="2" style="1" customWidth="1"/>
    <col min="11268" max="11268" width="14.85546875" style="1" bestFit="1" customWidth="1"/>
    <col min="11269" max="11269" width="9.42578125" style="1" customWidth="1"/>
    <col min="11270" max="11270" width="10" style="1" customWidth="1"/>
    <col min="11271" max="11271" width="15.42578125" style="1" customWidth="1"/>
    <col min="11272" max="11272" width="2.5703125" style="1" customWidth="1"/>
    <col min="11273" max="11273" width="15" style="1" customWidth="1"/>
    <col min="11274" max="11274" width="10" style="1" customWidth="1"/>
    <col min="11275" max="11521" width="11.42578125" style="1"/>
    <col min="11522" max="11522" width="18" style="1" customWidth="1"/>
    <col min="11523" max="11523" width="2" style="1" customWidth="1"/>
    <col min="11524" max="11524" width="14.85546875" style="1" bestFit="1" customWidth="1"/>
    <col min="11525" max="11525" width="9.42578125" style="1" customWidth="1"/>
    <col min="11526" max="11526" width="10" style="1" customWidth="1"/>
    <col min="11527" max="11527" width="15.42578125" style="1" customWidth="1"/>
    <col min="11528" max="11528" width="2.5703125" style="1" customWidth="1"/>
    <col min="11529" max="11529" width="15" style="1" customWidth="1"/>
    <col min="11530" max="11530" width="10" style="1" customWidth="1"/>
    <col min="11531" max="11777" width="11.42578125" style="1"/>
    <col min="11778" max="11778" width="18" style="1" customWidth="1"/>
    <col min="11779" max="11779" width="2" style="1" customWidth="1"/>
    <col min="11780" max="11780" width="14.85546875" style="1" bestFit="1" customWidth="1"/>
    <col min="11781" max="11781" width="9.42578125" style="1" customWidth="1"/>
    <col min="11782" max="11782" width="10" style="1" customWidth="1"/>
    <col min="11783" max="11783" width="15.42578125" style="1" customWidth="1"/>
    <col min="11784" max="11784" width="2.5703125" style="1" customWidth="1"/>
    <col min="11785" max="11785" width="15" style="1" customWidth="1"/>
    <col min="11786" max="11786" width="10" style="1" customWidth="1"/>
    <col min="11787" max="12033" width="11.42578125" style="1"/>
    <col min="12034" max="12034" width="18" style="1" customWidth="1"/>
    <col min="12035" max="12035" width="2" style="1" customWidth="1"/>
    <col min="12036" max="12036" width="14.85546875" style="1" bestFit="1" customWidth="1"/>
    <col min="12037" max="12037" width="9.42578125" style="1" customWidth="1"/>
    <col min="12038" max="12038" width="10" style="1" customWidth="1"/>
    <col min="12039" max="12039" width="15.42578125" style="1" customWidth="1"/>
    <col min="12040" max="12040" width="2.5703125" style="1" customWidth="1"/>
    <col min="12041" max="12041" width="15" style="1" customWidth="1"/>
    <col min="12042" max="12042" width="10" style="1" customWidth="1"/>
    <col min="12043" max="12289" width="11.42578125" style="1"/>
    <col min="12290" max="12290" width="18" style="1" customWidth="1"/>
    <col min="12291" max="12291" width="2" style="1" customWidth="1"/>
    <col min="12292" max="12292" width="14.85546875" style="1" bestFit="1" customWidth="1"/>
    <col min="12293" max="12293" width="9.42578125" style="1" customWidth="1"/>
    <col min="12294" max="12294" width="10" style="1" customWidth="1"/>
    <col min="12295" max="12295" width="15.42578125" style="1" customWidth="1"/>
    <col min="12296" max="12296" width="2.5703125" style="1" customWidth="1"/>
    <col min="12297" max="12297" width="15" style="1" customWidth="1"/>
    <col min="12298" max="12298" width="10" style="1" customWidth="1"/>
    <col min="12299" max="12545" width="11.42578125" style="1"/>
    <col min="12546" max="12546" width="18" style="1" customWidth="1"/>
    <col min="12547" max="12547" width="2" style="1" customWidth="1"/>
    <col min="12548" max="12548" width="14.85546875" style="1" bestFit="1" customWidth="1"/>
    <col min="12549" max="12549" width="9.42578125" style="1" customWidth="1"/>
    <col min="12550" max="12550" width="10" style="1" customWidth="1"/>
    <col min="12551" max="12551" width="15.42578125" style="1" customWidth="1"/>
    <col min="12552" max="12552" width="2.5703125" style="1" customWidth="1"/>
    <col min="12553" max="12553" width="15" style="1" customWidth="1"/>
    <col min="12554" max="12554" width="10" style="1" customWidth="1"/>
    <col min="12555" max="12801" width="11.42578125" style="1"/>
    <col min="12802" max="12802" width="18" style="1" customWidth="1"/>
    <col min="12803" max="12803" width="2" style="1" customWidth="1"/>
    <col min="12804" max="12804" width="14.85546875" style="1" bestFit="1" customWidth="1"/>
    <col min="12805" max="12805" width="9.42578125" style="1" customWidth="1"/>
    <col min="12806" max="12806" width="10" style="1" customWidth="1"/>
    <col min="12807" max="12807" width="15.42578125" style="1" customWidth="1"/>
    <col min="12808" max="12808" width="2.5703125" style="1" customWidth="1"/>
    <col min="12809" max="12809" width="15" style="1" customWidth="1"/>
    <col min="12810" max="12810" width="10" style="1" customWidth="1"/>
    <col min="12811" max="13057" width="11.42578125" style="1"/>
    <col min="13058" max="13058" width="18" style="1" customWidth="1"/>
    <col min="13059" max="13059" width="2" style="1" customWidth="1"/>
    <col min="13060" max="13060" width="14.85546875" style="1" bestFit="1" customWidth="1"/>
    <col min="13061" max="13061" width="9.42578125" style="1" customWidth="1"/>
    <col min="13062" max="13062" width="10" style="1" customWidth="1"/>
    <col min="13063" max="13063" width="15.42578125" style="1" customWidth="1"/>
    <col min="13064" max="13064" width="2.5703125" style="1" customWidth="1"/>
    <col min="13065" max="13065" width="15" style="1" customWidth="1"/>
    <col min="13066" max="13066" width="10" style="1" customWidth="1"/>
    <col min="13067" max="13313" width="11.42578125" style="1"/>
    <col min="13314" max="13314" width="18" style="1" customWidth="1"/>
    <col min="13315" max="13315" width="2" style="1" customWidth="1"/>
    <col min="13316" max="13316" width="14.85546875" style="1" bestFit="1" customWidth="1"/>
    <col min="13317" max="13317" width="9.42578125" style="1" customWidth="1"/>
    <col min="13318" max="13318" width="10" style="1" customWidth="1"/>
    <col min="13319" max="13319" width="15.42578125" style="1" customWidth="1"/>
    <col min="13320" max="13320" width="2.5703125" style="1" customWidth="1"/>
    <col min="13321" max="13321" width="15" style="1" customWidth="1"/>
    <col min="13322" max="13322" width="10" style="1" customWidth="1"/>
    <col min="13323" max="13569" width="11.42578125" style="1"/>
    <col min="13570" max="13570" width="18" style="1" customWidth="1"/>
    <col min="13571" max="13571" width="2" style="1" customWidth="1"/>
    <col min="13572" max="13572" width="14.85546875" style="1" bestFit="1" customWidth="1"/>
    <col min="13573" max="13573" width="9.42578125" style="1" customWidth="1"/>
    <col min="13574" max="13574" width="10" style="1" customWidth="1"/>
    <col min="13575" max="13575" width="15.42578125" style="1" customWidth="1"/>
    <col min="13576" max="13576" width="2.5703125" style="1" customWidth="1"/>
    <col min="13577" max="13577" width="15" style="1" customWidth="1"/>
    <col min="13578" max="13578" width="10" style="1" customWidth="1"/>
    <col min="13579" max="13825" width="11.42578125" style="1"/>
    <col min="13826" max="13826" width="18" style="1" customWidth="1"/>
    <col min="13827" max="13827" width="2" style="1" customWidth="1"/>
    <col min="13828" max="13828" width="14.85546875" style="1" bestFit="1" customWidth="1"/>
    <col min="13829" max="13829" width="9.42578125" style="1" customWidth="1"/>
    <col min="13830" max="13830" width="10" style="1" customWidth="1"/>
    <col min="13831" max="13831" width="15.42578125" style="1" customWidth="1"/>
    <col min="13832" max="13832" width="2.5703125" style="1" customWidth="1"/>
    <col min="13833" max="13833" width="15" style="1" customWidth="1"/>
    <col min="13834" max="13834" width="10" style="1" customWidth="1"/>
    <col min="13835" max="14081" width="11.42578125" style="1"/>
    <col min="14082" max="14082" width="18" style="1" customWidth="1"/>
    <col min="14083" max="14083" width="2" style="1" customWidth="1"/>
    <col min="14084" max="14084" width="14.85546875" style="1" bestFit="1" customWidth="1"/>
    <col min="14085" max="14085" width="9.42578125" style="1" customWidth="1"/>
    <col min="14086" max="14086" width="10" style="1" customWidth="1"/>
    <col min="14087" max="14087" width="15.42578125" style="1" customWidth="1"/>
    <col min="14088" max="14088" width="2.5703125" style="1" customWidth="1"/>
    <col min="14089" max="14089" width="15" style="1" customWidth="1"/>
    <col min="14090" max="14090" width="10" style="1" customWidth="1"/>
    <col min="14091" max="14337" width="11.42578125" style="1"/>
    <col min="14338" max="14338" width="18" style="1" customWidth="1"/>
    <col min="14339" max="14339" width="2" style="1" customWidth="1"/>
    <col min="14340" max="14340" width="14.85546875" style="1" bestFit="1" customWidth="1"/>
    <col min="14341" max="14341" width="9.42578125" style="1" customWidth="1"/>
    <col min="14342" max="14342" width="10" style="1" customWidth="1"/>
    <col min="14343" max="14343" width="15.42578125" style="1" customWidth="1"/>
    <col min="14344" max="14344" width="2.5703125" style="1" customWidth="1"/>
    <col min="14345" max="14345" width="15" style="1" customWidth="1"/>
    <col min="14346" max="14346" width="10" style="1" customWidth="1"/>
    <col min="14347" max="14593" width="11.42578125" style="1"/>
    <col min="14594" max="14594" width="18" style="1" customWidth="1"/>
    <col min="14595" max="14595" width="2" style="1" customWidth="1"/>
    <col min="14596" max="14596" width="14.85546875" style="1" bestFit="1" customWidth="1"/>
    <col min="14597" max="14597" width="9.42578125" style="1" customWidth="1"/>
    <col min="14598" max="14598" width="10" style="1" customWidth="1"/>
    <col min="14599" max="14599" width="15.42578125" style="1" customWidth="1"/>
    <col min="14600" max="14600" width="2.5703125" style="1" customWidth="1"/>
    <col min="14601" max="14601" width="15" style="1" customWidth="1"/>
    <col min="14602" max="14602" width="10" style="1" customWidth="1"/>
    <col min="14603" max="14849" width="11.42578125" style="1"/>
    <col min="14850" max="14850" width="18" style="1" customWidth="1"/>
    <col min="14851" max="14851" width="2" style="1" customWidth="1"/>
    <col min="14852" max="14852" width="14.85546875" style="1" bestFit="1" customWidth="1"/>
    <col min="14853" max="14853" width="9.42578125" style="1" customWidth="1"/>
    <col min="14854" max="14854" width="10" style="1" customWidth="1"/>
    <col min="14855" max="14855" width="15.42578125" style="1" customWidth="1"/>
    <col min="14856" max="14856" width="2.5703125" style="1" customWidth="1"/>
    <col min="14857" max="14857" width="15" style="1" customWidth="1"/>
    <col min="14858" max="14858" width="10" style="1" customWidth="1"/>
    <col min="14859" max="15105" width="11.42578125" style="1"/>
    <col min="15106" max="15106" width="18" style="1" customWidth="1"/>
    <col min="15107" max="15107" width="2" style="1" customWidth="1"/>
    <col min="15108" max="15108" width="14.85546875" style="1" bestFit="1" customWidth="1"/>
    <col min="15109" max="15109" width="9.42578125" style="1" customWidth="1"/>
    <col min="15110" max="15110" width="10" style="1" customWidth="1"/>
    <col min="15111" max="15111" width="15.42578125" style="1" customWidth="1"/>
    <col min="15112" max="15112" width="2.5703125" style="1" customWidth="1"/>
    <col min="15113" max="15113" width="15" style="1" customWidth="1"/>
    <col min="15114" max="15114" width="10" style="1" customWidth="1"/>
    <col min="15115" max="15361" width="11.42578125" style="1"/>
    <col min="15362" max="15362" width="18" style="1" customWidth="1"/>
    <col min="15363" max="15363" width="2" style="1" customWidth="1"/>
    <col min="15364" max="15364" width="14.85546875" style="1" bestFit="1" customWidth="1"/>
    <col min="15365" max="15365" width="9.42578125" style="1" customWidth="1"/>
    <col min="15366" max="15366" width="10" style="1" customWidth="1"/>
    <col min="15367" max="15367" width="15.42578125" style="1" customWidth="1"/>
    <col min="15368" max="15368" width="2.5703125" style="1" customWidth="1"/>
    <col min="15369" max="15369" width="15" style="1" customWidth="1"/>
    <col min="15370" max="15370" width="10" style="1" customWidth="1"/>
    <col min="15371" max="15617" width="11.42578125" style="1"/>
    <col min="15618" max="15618" width="18" style="1" customWidth="1"/>
    <col min="15619" max="15619" width="2" style="1" customWidth="1"/>
    <col min="15620" max="15620" width="14.85546875" style="1" bestFit="1" customWidth="1"/>
    <col min="15621" max="15621" width="9.42578125" style="1" customWidth="1"/>
    <col min="15622" max="15622" width="10" style="1" customWidth="1"/>
    <col min="15623" max="15623" width="15.42578125" style="1" customWidth="1"/>
    <col min="15624" max="15624" width="2.5703125" style="1" customWidth="1"/>
    <col min="15625" max="15625" width="15" style="1" customWidth="1"/>
    <col min="15626" max="15626" width="10" style="1" customWidth="1"/>
    <col min="15627" max="15873" width="11.42578125" style="1"/>
    <col min="15874" max="15874" width="18" style="1" customWidth="1"/>
    <col min="15875" max="15875" width="2" style="1" customWidth="1"/>
    <col min="15876" max="15876" width="14.85546875" style="1" bestFit="1" customWidth="1"/>
    <col min="15877" max="15877" width="9.42578125" style="1" customWidth="1"/>
    <col min="15878" max="15878" width="10" style="1" customWidth="1"/>
    <col min="15879" max="15879" width="15.42578125" style="1" customWidth="1"/>
    <col min="15880" max="15880" width="2.5703125" style="1" customWidth="1"/>
    <col min="15881" max="15881" width="15" style="1" customWidth="1"/>
    <col min="15882" max="15882" width="10" style="1" customWidth="1"/>
    <col min="15883" max="16129" width="11.42578125" style="1"/>
    <col min="16130" max="16130" width="18" style="1" customWidth="1"/>
    <col min="16131" max="16131" width="2" style="1" customWidth="1"/>
    <col min="16132" max="16132" width="14.85546875" style="1" bestFit="1" customWidth="1"/>
    <col min="16133" max="16133" width="9.42578125" style="1" customWidth="1"/>
    <col min="16134" max="16134" width="10" style="1" customWidth="1"/>
    <col min="16135" max="16135" width="15.42578125" style="1" customWidth="1"/>
    <col min="16136" max="16136" width="2.5703125" style="1" customWidth="1"/>
    <col min="16137" max="16137" width="15" style="1" customWidth="1"/>
    <col min="16138" max="16138" width="10" style="1" customWidth="1"/>
    <col min="16139" max="16384" width="11.42578125" style="1"/>
  </cols>
  <sheetData>
    <row r="1" spans="1:11" ht="7.9" customHeight="1" x14ac:dyDescent="0.2">
      <c r="A1" s="8"/>
      <c r="B1" s="9"/>
      <c r="C1" s="9"/>
      <c r="D1" s="9"/>
      <c r="E1" s="9"/>
      <c r="F1" s="9"/>
      <c r="G1" s="9"/>
      <c r="H1" s="9"/>
      <c r="I1" s="9"/>
      <c r="J1" s="9"/>
      <c r="K1" s="10"/>
    </row>
    <row r="2" spans="1:11" s="13" customFormat="1" ht="15.75" x14ac:dyDescent="0.25">
      <c r="A2" s="11"/>
      <c r="B2" s="216" t="str">
        <f>Planilla!D1</f>
        <v>Mini Supermercado “Hoy no le tengo”, S.A. de C.V.
 "Todo lo que buscás... justo cuando no se lo tenemos."</v>
      </c>
      <c r="C2" s="217"/>
      <c r="D2" s="217"/>
      <c r="E2" s="217"/>
      <c r="F2" s="217"/>
      <c r="G2" s="217"/>
      <c r="H2" s="217"/>
      <c r="I2" s="217"/>
      <c r="J2" s="217"/>
      <c r="K2" s="12"/>
    </row>
    <row r="3" spans="1:11" x14ac:dyDescent="0.2">
      <c r="A3" s="14"/>
      <c r="C3" s="15"/>
      <c r="K3" s="17"/>
    </row>
    <row r="4" spans="1:11" x14ac:dyDescent="0.2">
      <c r="A4" s="14"/>
      <c r="B4" s="16"/>
      <c r="C4" s="16"/>
      <c r="D4" s="15"/>
      <c r="F4" s="16" t="s">
        <v>85</v>
      </c>
      <c r="G4" s="136">
        <f>Planilla!D3</f>
        <v>45869</v>
      </c>
      <c r="H4" s="15"/>
      <c r="I4" s="16" t="s">
        <v>38</v>
      </c>
      <c r="J4" s="91">
        <f>YEAR(G4)</f>
        <v>2025</v>
      </c>
      <c r="K4" s="17"/>
    </row>
    <row r="5" spans="1:11" x14ac:dyDescent="0.2">
      <c r="A5" s="14"/>
      <c r="B5" s="214" t="s">
        <v>39</v>
      </c>
      <c r="C5" s="214"/>
      <c r="D5" s="214"/>
      <c r="E5" s="214"/>
      <c r="F5" s="214"/>
      <c r="G5" s="214"/>
      <c r="H5" s="214"/>
      <c r="I5" s="214"/>
      <c r="J5" s="214"/>
      <c r="K5" s="17"/>
    </row>
    <row r="6" spans="1:11" x14ac:dyDescent="0.2">
      <c r="A6" s="14"/>
      <c r="B6" s="18"/>
      <c r="C6" s="18"/>
      <c r="D6" s="18"/>
      <c r="E6" s="18"/>
      <c r="F6" s="18"/>
      <c r="G6" s="18"/>
      <c r="H6" s="18"/>
      <c r="I6" s="18"/>
      <c r="J6" s="18"/>
      <c r="K6" s="17"/>
    </row>
    <row r="7" spans="1:11" x14ac:dyDescent="0.2">
      <c r="A7" s="14"/>
      <c r="B7" s="19" t="s">
        <v>40</v>
      </c>
      <c r="C7" s="18"/>
      <c r="D7" s="46">
        <v>1</v>
      </c>
      <c r="E7" s="18"/>
      <c r="F7" s="18"/>
      <c r="G7" s="18"/>
      <c r="H7" s="18"/>
      <c r="I7" s="18"/>
      <c r="J7" s="18"/>
      <c r="K7" s="17"/>
    </row>
    <row r="8" spans="1:11" ht="20.25" x14ac:dyDescent="0.3">
      <c r="A8" s="14"/>
      <c r="B8" s="20" t="s">
        <v>41</v>
      </c>
      <c r="C8" s="21" t="s">
        <v>42</v>
      </c>
      <c r="D8" s="92" t="str">
        <f>VLOOKUP(D7,Planilla!B10:$U$59,2,FALSE)</f>
        <v>Juancito</v>
      </c>
      <c r="E8" s="22"/>
      <c r="F8" s="23"/>
      <c r="G8" s="22" t="s">
        <v>10</v>
      </c>
      <c r="H8" s="21" t="s">
        <v>42</v>
      </c>
      <c r="I8" s="94">
        <f>VLOOKUP(D7,Planilla!B10:$T$59,4,FALSE)</f>
        <v>30</v>
      </c>
      <c r="J8" s="23"/>
      <c r="K8" s="17"/>
    </row>
    <row r="9" spans="1:11" x14ac:dyDescent="0.2">
      <c r="A9" s="14"/>
      <c r="B9" s="24" t="s">
        <v>14</v>
      </c>
      <c r="C9" s="19" t="s">
        <v>42</v>
      </c>
      <c r="D9" s="93" t="str">
        <f>VLOOKUP(D7,Planilla!B10:$T$59,3,FALSE)</f>
        <v>Auxiliar de limpieza</v>
      </c>
      <c r="E9" s="25"/>
      <c r="F9" s="26"/>
      <c r="G9" s="25" t="s">
        <v>16</v>
      </c>
      <c r="H9" s="19" t="s">
        <v>42</v>
      </c>
      <c r="I9" s="95">
        <f>VLOOKUP(D7,Planilla!B10:$T$59,6,FALSE)</f>
        <v>0</v>
      </c>
      <c r="J9" s="26"/>
      <c r="K9" s="17"/>
    </row>
    <row r="10" spans="1:11" x14ac:dyDescent="0.2">
      <c r="A10" s="14"/>
      <c r="B10" s="27"/>
      <c r="C10" s="28"/>
      <c r="D10" s="29"/>
      <c r="E10" s="29"/>
      <c r="F10" s="30"/>
      <c r="G10" s="29"/>
      <c r="H10" s="28"/>
      <c r="I10" s="28"/>
      <c r="J10" s="30"/>
      <c r="K10" s="17"/>
    </row>
    <row r="11" spans="1:11" x14ac:dyDescent="0.2">
      <c r="A11" s="14"/>
      <c r="B11" s="215" t="s">
        <v>43</v>
      </c>
      <c r="C11" s="215"/>
      <c r="D11" s="215"/>
      <c r="E11" s="215"/>
      <c r="F11" s="25"/>
      <c r="G11" s="215" t="s">
        <v>44</v>
      </c>
      <c r="H11" s="215"/>
      <c r="I11" s="215"/>
      <c r="J11" s="215"/>
      <c r="K11" s="17"/>
    </row>
    <row r="12" spans="1:11" x14ac:dyDescent="0.2">
      <c r="A12" s="14"/>
      <c r="B12" s="25" t="s">
        <v>45</v>
      </c>
      <c r="C12" s="19" t="s">
        <v>42</v>
      </c>
      <c r="D12" s="96">
        <f>VLOOKUP(D7,Planilla!B10:$T$59,5,FALSE)</f>
        <v>525</v>
      </c>
      <c r="E12" s="25"/>
      <c r="F12" s="25"/>
      <c r="G12" s="25" t="s">
        <v>46</v>
      </c>
      <c r="H12" s="19" t="s">
        <v>42</v>
      </c>
      <c r="I12" s="96">
        <f>VLOOKUP(D7,Planilla!B10:$T$59,10,FALSE)</f>
        <v>15.75</v>
      </c>
      <c r="J12" s="25"/>
      <c r="K12" s="17"/>
    </row>
    <row r="13" spans="1:11" ht="12" customHeight="1" x14ac:dyDescent="0.2">
      <c r="A13" s="14"/>
      <c r="B13" s="25"/>
      <c r="C13" s="19"/>
      <c r="D13" s="25"/>
      <c r="E13" s="25"/>
      <c r="F13" s="25"/>
      <c r="G13" s="25"/>
      <c r="H13" s="19"/>
      <c r="I13" s="31"/>
      <c r="J13" s="25"/>
      <c r="K13" s="17"/>
    </row>
    <row r="14" spans="1:11" x14ac:dyDescent="0.2">
      <c r="A14" s="14"/>
      <c r="B14" s="25" t="s">
        <v>200</v>
      </c>
      <c r="C14" s="19" t="s">
        <v>42</v>
      </c>
      <c r="D14" s="96">
        <f>VLOOKUP(D7,Planilla!B10:$T$59,6,FALSE)</f>
        <v>0</v>
      </c>
      <c r="E14" s="25"/>
      <c r="F14" s="25"/>
      <c r="G14" s="25" t="s">
        <v>47</v>
      </c>
      <c r="H14" s="19" t="s">
        <v>42</v>
      </c>
      <c r="I14" s="96">
        <f>VLOOKUP(D7,Planilla!B10:$T$59,11,FALSE)</f>
        <v>38.06</v>
      </c>
      <c r="J14" s="25"/>
      <c r="K14" s="17"/>
    </row>
    <row r="15" spans="1:11" ht="12" customHeight="1" x14ac:dyDescent="0.2">
      <c r="A15" s="14"/>
      <c r="B15" s="25"/>
      <c r="C15" s="19"/>
      <c r="D15" s="25"/>
      <c r="E15" s="25"/>
      <c r="F15" s="25"/>
      <c r="G15" s="25"/>
      <c r="H15" s="19"/>
      <c r="I15" s="31"/>
      <c r="J15" s="25"/>
      <c r="K15" s="17"/>
    </row>
    <row r="16" spans="1:11" x14ac:dyDescent="0.2">
      <c r="A16" s="14"/>
      <c r="B16" s="25" t="s">
        <v>83</v>
      </c>
      <c r="C16" s="19" t="s">
        <v>42</v>
      </c>
      <c r="D16" s="96">
        <f>VLOOKUP(D7,Planilla!B10:$T$59,7,FALSE)</f>
        <v>0</v>
      </c>
      <c r="E16" s="25"/>
      <c r="F16" s="25"/>
      <c r="G16" s="25" t="s">
        <v>48</v>
      </c>
      <c r="H16" s="19" t="s">
        <v>42</v>
      </c>
      <c r="I16" s="96">
        <f>VLOOKUP(D7,Planilla!B10:$T$59,15,FALSE)</f>
        <v>0</v>
      </c>
      <c r="J16" s="25"/>
      <c r="K16" s="17"/>
    </row>
    <row r="17" spans="1:11" ht="12" customHeight="1" x14ac:dyDescent="0.2">
      <c r="A17" s="14"/>
      <c r="E17" s="25"/>
      <c r="F17" s="25"/>
      <c r="G17" s="25"/>
      <c r="H17" s="19"/>
      <c r="I17" s="31"/>
      <c r="J17" s="25"/>
      <c r="K17" s="17"/>
    </row>
    <row r="18" spans="1:11" ht="16.5" x14ac:dyDescent="0.35">
      <c r="A18" s="14"/>
      <c r="B18" s="25" t="s">
        <v>199</v>
      </c>
      <c r="C18" s="19" t="s">
        <v>42</v>
      </c>
      <c r="D18" s="97">
        <f>VLOOKUP(D7,Planilla!B10:$T$59,8,FALSE)</f>
        <v>0</v>
      </c>
      <c r="E18" s="25"/>
      <c r="F18" s="25"/>
      <c r="G18" s="25" t="s">
        <v>70</v>
      </c>
      <c r="H18" s="19" t="s">
        <v>42</v>
      </c>
      <c r="I18" s="96">
        <f>VLOOKUP(D7,Planilla!B10:$T$59,16,FALSE)</f>
        <v>0</v>
      </c>
      <c r="J18" s="25"/>
      <c r="K18" s="17"/>
    </row>
    <row r="19" spans="1:11" ht="12" customHeight="1" x14ac:dyDescent="0.2">
      <c r="A19" s="14"/>
      <c r="E19" s="25"/>
      <c r="F19" s="25"/>
      <c r="G19" s="25"/>
      <c r="H19" s="19"/>
      <c r="I19" s="31"/>
      <c r="J19" s="25"/>
      <c r="K19" s="17"/>
    </row>
    <row r="20" spans="1:11" x14ac:dyDescent="0.2">
      <c r="A20" s="14"/>
      <c r="B20" s="25" t="s">
        <v>84</v>
      </c>
      <c r="C20" s="19" t="s">
        <v>42</v>
      </c>
      <c r="D20" s="96">
        <f>SUM(D12:D18)</f>
        <v>525</v>
      </c>
      <c r="E20" s="25"/>
      <c r="F20" s="25"/>
      <c r="G20" s="25" t="s">
        <v>50</v>
      </c>
      <c r="H20" s="25"/>
      <c r="I20" s="98">
        <f>VLOOKUP(D7,Planilla!B10:$T$59,17,FALSE)</f>
        <v>53.81</v>
      </c>
      <c r="J20" s="25"/>
      <c r="K20" s="17"/>
    </row>
    <row r="21" spans="1:11" ht="12" customHeight="1" x14ac:dyDescent="0.2">
      <c r="A21" s="14"/>
      <c r="E21" s="25"/>
      <c r="F21" s="25"/>
      <c r="G21" s="25"/>
      <c r="H21" s="25"/>
      <c r="I21" s="32"/>
      <c r="J21" s="25"/>
      <c r="K21" s="17"/>
    </row>
    <row r="22" spans="1:11" ht="12" customHeight="1" x14ac:dyDescent="0.35">
      <c r="A22" s="14"/>
      <c r="B22" s="25" t="s">
        <v>49</v>
      </c>
      <c r="C22" s="19" t="s">
        <v>42</v>
      </c>
      <c r="D22" s="97">
        <f>VLOOKUP(D7,Planilla!B10:$T$59,18,FALSE)</f>
        <v>0</v>
      </c>
      <c r="E22" s="25"/>
      <c r="F22" s="25"/>
      <c r="J22" s="25"/>
      <c r="K22" s="17"/>
    </row>
    <row r="23" spans="1:11" ht="12" customHeight="1" x14ac:dyDescent="0.2">
      <c r="A23" s="14"/>
      <c r="E23" s="25"/>
      <c r="F23" s="25"/>
      <c r="J23" s="25"/>
      <c r="K23" s="17"/>
    </row>
    <row r="24" spans="1:11" ht="15" thickBot="1" x14ac:dyDescent="0.25">
      <c r="A24" s="14"/>
      <c r="B24" s="25" t="s">
        <v>51</v>
      </c>
      <c r="C24" s="25"/>
      <c r="D24" s="98">
        <f>SUM(D20:D22)</f>
        <v>525</v>
      </c>
      <c r="G24" s="25" t="s">
        <v>52</v>
      </c>
      <c r="I24" s="99">
        <f>VLOOKUP(D7,Planilla!B10:$T$59,19,FALSE)</f>
        <v>471.19</v>
      </c>
      <c r="K24" s="17"/>
    </row>
    <row r="25" spans="1:11" ht="15.95" customHeight="1" thickTop="1" x14ac:dyDescent="0.2">
      <c r="A25" s="14"/>
      <c r="J25" s="25"/>
      <c r="K25" s="17"/>
    </row>
    <row r="26" spans="1:11" x14ac:dyDescent="0.2">
      <c r="A26" s="14"/>
      <c r="B26" s="25"/>
      <c r="C26" s="25"/>
      <c r="D26" s="25"/>
      <c r="E26" s="25"/>
      <c r="F26" s="25"/>
      <c r="G26" s="25"/>
      <c r="H26" s="25"/>
      <c r="I26" s="25"/>
      <c r="J26" s="25"/>
      <c r="K26" s="17"/>
    </row>
    <row r="27" spans="1:11" x14ac:dyDescent="0.2">
      <c r="A27" s="14"/>
      <c r="B27" s="25" t="s">
        <v>53</v>
      </c>
      <c r="C27" s="25"/>
      <c r="D27" s="25"/>
      <c r="E27" s="25"/>
      <c r="F27" s="25"/>
      <c r="G27" s="33" t="s">
        <v>54</v>
      </c>
      <c r="H27" s="29"/>
      <c r="I27" s="29"/>
      <c r="J27" s="29"/>
      <c r="K27" s="17"/>
    </row>
    <row r="28" spans="1:11" x14ac:dyDescent="0.2">
      <c r="A28" s="14"/>
      <c r="B28" s="33" t="s">
        <v>55</v>
      </c>
      <c r="C28" s="25" t="s">
        <v>42</v>
      </c>
      <c r="D28" s="93" t="str">
        <f>D8</f>
        <v>Juancito</v>
      </c>
      <c r="E28" s="25"/>
      <c r="F28" s="25"/>
      <c r="G28" s="25"/>
      <c r="H28" s="25"/>
      <c r="I28" s="25"/>
      <c r="J28" s="25"/>
      <c r="K28" s="17"/>
    </row>
    <row r="29" spans="1:11" x14ac:dyDescent="0.2">
      <c r="A29" s="14"/>
      <c r="B29" s="33"/>
      <c r="C29" s="25"/>
      <c r="D29" s="52" t="str">
        <f>IF(SUM(D12:D14)&lt;&gt;D20,"Revisar suma de ingresos.","")</f>
        <v/>
      </c>
      <c r="E29" s="25"/>
      <c r="F29" s="25"/>
      <c r="G29" s="25"/>
      <c r="H29" s="25"/>
      <c r="I29" s="25"/>
      <c r="J29" s="25"/>
      <c r="K29" s="17"/>
    </row>
    <row r="30" spans="1:11" x14ac:dyDescent="0.2">
      <c r="A30" s="14"/>
      <c r="B30" s="33"/>
      <c r="C30" s="25"/>
      <c r="D30" s="52" t="str">
        <f>IF(SUM(I12:I19)&lt;&gt;I20,"Revisar suma de descuentos.","")</f>
        <v/>
      </c>
      <c r="E30" s="25"/>
      <c r="F30" s="25"/>
      <c r="G30" s="33" t="s">
        <v>56</v>
      </c>
      <c r="H30" s="29"/>
      <c r="I30" s="29"/>
      <c r="J30" s="29"/>
      <c r="K30" s="17"/>
    </row>
    <row r="31" spans="1:11" x14ac:dyDescent="0.2">
      <c r="A31" s="14"/>
      <c r="B31" s="33"/>
      <c r="C31" s="25"/>
      <c r="D31" s="52" t="str">
        <f>IF(D24-I20&lt;&gt;I24,"Revisar líquido a pagar.","")</f>
        <v/>
      </c>
      <c r="E31" s="25"/>
      <c r="F31" s="25"/>
      <c r="G31" s="25"/>
      <c r="H31" s="25"/>
      <c r="I31" s="25"/>
      <c r="J31" s="25"/>
      <c r="K31" s="17"/>
    </row>
    <row r="32" spans="1:11" ht="9.6" customHeight="1" thickBot="1" x14ac:dyDescent="0.25">
      <c r="A32" s="35"/>
      <c r="B32" s="36"/>
      <c r="C32" s="37"/>
      <c r="D32" s="37"/>
      <c r="E32" s="37"/>
      <c r="F32" s="37"/>
      <c r="G32" s="37"/>
      <c r="H32" s="37"/>
      <c r="I32" s="37"/>
      <c r="J32" s="37"/>
      <c r="K32" s="38"/>
    </row>
    <row r="33" spans="1:11" ht="7.5" customHeight="1" x14ac:dyDescent="0.2">
      <c r="B33" s="39"/>
      <c r="C33" s="40"/>
      <c r="D33" s="40"/>
      <c r="E33" s="40"/>
      <c r="F33" s="40"/>
      <c r="G33" s="40"/>
      <c r="H33" s="40"/>
      <c r="I33" s="40"/>
      <c r="J33" s="40"/>
    </row>
    <row r="34" spans="1:11" ht="6.75" customHeight="1" thickBot="1" x14ac:dyDescent="0.25"/>
    <row r="35" spans="1:11" ht="7.5" customHeight="1" x14ac:dyDescent="0.2">
      <c r="A35" s="8"/>
      <c r="B35" s="9"/>
      <c r="C35" s="9"/>
      <c r="D35" s="9"/>
      <c r="E35" s="9"/>
      <c r="F35" s="9"/>
      <c r="G35" s="9"/>
      <c r="H35" s="9"/>
      <c r="I35" s="9"/>
      <c r="J35" s="9"/>
      <c r="K35" s="10"/>
    </row>
    <row r="36" spans="1:11" s="13" customFormat="1" ht="15.75" x14ac:dyDescent="0.25">
      <c r="A36" s="11"/>
      <c r="B36" s="217" t="str">
        <f>B2</f>
        <v>Mini Supermercado “Hoy no le tengo”, S.A. de C.V.
 "Todo lo que buscás... justo cuando no se lo tenemos."</v>
      </c>
      <c r="C36" s="217"/>
      <c r="D36" s="217"/>
      <c r="E36" s="217"/>
      <c r="F36" s="217"/>
      <c r="G36" s="217"/>
      <c r="H36" s="217"/>
      <c r="I36" s="217"/>
      <c r="J36" s="217"/>
      <c r="K36" s="12"/>
    </row>
    <row r="37" spans="1:11" x14ac:dyDescent="0.2">
      <c r="A37" s="14"/>
      <c r="C37" s="15"/>
      <c r="G37" s="15"/>
      <c r="H37" s="15"/>
      <c r="K37" s="17"/>
    </row>
    <row r="38" spans="1:11" x14ac:dyDescent="0.2">
      <c r="A38" s="14"/>
      <c r="D38" s="15"/>
      <c r="F38" s="16" t="str">
        <f>F4</f>
        <v>Comprobante de pago al día:</v>
      </c>
      <c r="G38" s="137">
        <f>G4</f>
        <v>45869</v>
      </c>
      <c r="I38" s="16" t="s">
        <v>38</v>
      </c>
      <c r="J38" s="100">
        <f>J4</f>
        <v>2025</v>
      </c>
      <c r="K38" s="17"/>
    </row>
    <row r="39" spans="1:11" x14ac:dyDescent="0.2">
      <c r="A39" s="14"/>
      <c r="B39" s="214" t="s">
        <v>39</v>
      </c>
      <c r="C39" s="214"/>
      <c r="D39" s="214"/>
      <c r="E39" s="214"/>
      <c r="F39" s="214"/>
      <c r="G39" s="214"/>
      <c r="H39" s="214"/>
      <c r="I39" s="214"/>
      <c r="J39" s="214"/>
      <c r="K39" s="17"/>
    </row>
    <row r="40" spans="1:11" x14ac:dyDescent="0.2">
      <c r="A40" s="14"/>
      <c r="B40" s="18"/>
      <c r="C40" s="18"/>
      <c r="D40" s="18"/>
      <c r="E40" s="18"/>
      <c r="F40" s="18"/>
      <c r="G40" s="18"/>
      <c r="H40" s="18"/>
      <c r="I40" s="18"/>
      <c r="J40" s="18"/>
      <c r="K40" s="17"/>
    </row>
    <row r="41" spans="1:11" x14ac:dyDescent="0.2">
      <c r="A41" s="14"/>
      <c r="B41" s="19" t="s">
        <v>40</v>
      </c>
      <c r="C41" s="18"/>
      <c r="D41" s="103">
        <f>D7</f>
        <v>1</v>
      </c>
      <c r="E41" s="18"/>
      <c r="F41" s="18"/>
      <c r="G41" s="18"/>
      <c r="H41" s="18"/>
      <c r="I41" s="18"/>
      <c r="J41" s="18"/>
      <c r="K41" s="17"/>
    </row>
    <row r="42" spans="1:11" x14ac:dyDescent="0.2">
      <c r="A42" s="14"/>
      <c r="B42" s="20" t="s">
        <v>41</v>
      </c>
      <c r="C42" s="21" t="s">
        <v>42</v>
      </c>
      <c r="D42" s="101" t="str">
        <f>D8</f>
        <v>Juancito</v>
      </c>
      <c r="E42" s="22"/>
      <c r="F42" s="23"/>
      <c r="G42" s="22" t="s">
        <v>10</v>
      </c>
      <c r="H42" s="21" t="s">
        <v>42</v>
      </c>
      <c r="I42" s="104">
        <f>I8</f>
        <v>30</v>
      </c>
      <c r="J42" s="23"/>
      <c r="K42" s="17"/>
    </row>
    <row r="43" spans="1:11" x14ac:dyDescent="0.2">
      <c r="A43" s="14"/>
      <c r="B43" s="24" t="s">
        <v>14</v>
      </c>
      <c r="C43" s="19" t="s">
        <v>42</v>
      </c>
      <c r="D43" s="102" t="str">
        <f>D9</f>
        <v>Auxiliar de limpieza</v>
      </c>
      <c r="E43" s="25"/>
      <c r="F43" s="26"/>
      <c r="G43" s="25" t="s">
        <v>16</v>
      </c>
      <c r="H43" s="19" t="s">
        <v>42</v>
      </c>
      <c r="I43" s="105">
        <f>I9</f>
        <v>0</v>
      </c>
      <c r="J43" s="26"/>
      <c r="K43" s="17"/>
    </row>
    <row r="44" spans="1:11" x14ac:dyDescent="0.2">
      <c r="A44" s="14"/>
      <c r="B44" s="27"/>
      <c r="C44" s="28"/>
      <c r="D44" s="29"/>
      <c r="E44" s="29"/>
      <c r="F44" s="30"/>
      <c r="G44" s="29"/>
      <c r="H44" s="28"/>
      <c r="I44" s="28"/>
      <c r="J44" s="30"/>
      <c r="K44" s="17"/>
    </row>
    <row r="45" spans="1:11" x14ac:dyDescent="0.2">
      <c r="A45" s="14"/>
      <c r="B45" s="215" t="s">
        <v>43</v>
      </c>
      <c r="C45" s="215"/>
      <c r="D45" s="215"/>
      <c r="E45" s="215"/>
      <c r="F45" s="25"/>
      <c r="G45" s="215" t="s">
        <v>44</v>
      </c>
      <c r="H45" s="215"/>
      <c r="I45" s="215"/>
      <c r="J45" s="215"/>
      <c r="K45" s="17"/>
    </row>
    <row r="46" spans="1:11" x14ac:dyDescent="0.2">
      <c r="A46" s="14"/>
      <c r="B46" s="25" t="s">
        <v>45</v>
      </c>
      <c r="C46" s="19" t="s">
        <v>42</v>
      </c>
      <c r="D46" s="106">
        <f>D12</f>
        <v>525</v>
      </c>
      <c r="E46" s="25"/>
      <c r="F46" s="25"/>
      <c r="G46" s="25" t="s">
        <v>46</v>
      </c>
      <c r="H46" s="19" t="s">
        <v>42</v>
      </c>
      <c r="I46" s="106">
        <f>I12</f>
        <v>15.75</v>
      </c>
      <c r="J46" s="25"/>
      <c r="K46" s="17"/>
    </row>
    <row r="47" spans="1:11" ht="12" customHeight="1" x14ac:dyDescent="0.2">
      <c r="A47" s="14"/>
      <c r="B47" s="25"/>
      <c r="C47" s="19"/>
      <c r="D47" s="25"/>
      <c r="E47" s="25"/>
      <c r="F47" s="25"/>
      <c r="G47" s="25"/>
      <c r="H47" s="19"/>
      <c r="I47" s="31"/>
      <c r="J47" s="25"/>
      <c r="K47" s="17"/>
    </row>
    <row r="48" spans="1:11" x14ac:dyDescent="0.2">
      <c r="A48" s="14"/>
      <c r="B48" s="25" t="s">
        <v>200</v>
      </c>
      <c r="C48" s="19" t="s">
        <v>42</v>
      </c>
      <c r="D48" s="106">
        <f>D14</f>
        <v>0</v>
      </c>
      <c r="E48" s="25"/>
      <c r="F48" s="25"/>
      <c r="G48" s="25" t="s">
        <v>47</v>
      </c>
      <c r="H48" s="19" t="s">
        <v>42</v>
      </c>
      <c r="I48" s="106">
        <f>I14</f>
        <v>38.06</v>
      </c>
      <c r="J48" s="25"/>
      <c r="K48" s="17"/>
    </row>
    <row r="49" spans="1:11" ht="12" customHeight="1" x14ac:dyDescent="0.2">
      <c r="A49" s="14"/>
      <c r="B49" s="25"/>
      <c r="C49" s="19"/>
      <c r="D49" s="25"/>
      <c r="E49" s="25"/>
      <c r="F49" s="25"/>
      <c r="G49" s="25"/>
      <c r="H49" s="19"/>
      <c r="I49" s="31"/>
      <c r="J49" s="25"/>
      <c r="K49" s="17"/>
    </row>
    <row r="50" spans="1:11" x14ac:dyDescent="0.2">
      <c r="A50" s="14"/>
      <c r="B50" s="25" t="s">
        <v>83</v>
      </c>
      <c r="C50" s="19" t="s">
        <v>42</v>
      </c>
      <c r="D50" s="106">
        <f>D16</f>
        <v>0</v>
      </c>
      <c r="E50" s="25"/>
      <c r="F50" s="25"/>
      <c r="G50" s="25" t="s">
        <v>48</v>
      </c>
      <c r="H50" s="19" t="s">
        <v>42</v>
      </c>
      <c r="I50" s="106">
        <f>I16</f>
        <v>0</v>
      </c>
      <c r="J50" s="25"/>
      <c r="K50" s="17"/>
    </row>
    <row r="51" spans="1:11" ht="12" customHeight="1" x14ac:dyDescent="0.2">
      <c r="A51" s="14"/>
      <c r="E51" s="25"/>
      <c r="F51" s="25"/>
      <c r="G51" s="25"/>
      <c r="H51" s="19"/>
      <c r="I51" s="31"/>
      <c r="J51" s="25"/>
      <c r="K51" s="17"/>
    </row>
    <row r="52" spans="1:11" ht="16.5" x14ac:dyDescent="0.35">
      <c r="A52" s="14"/>
      <c r="B52" s="25" t="s">
        <v>199</v>
      </c>
      <c r="C52" s="19" t="s">
        <v>42</v>
      </c>
      <c r="D52" s="107">
        <f>D18</f>
        <v>0</v>
      </c>
      <c r="E52" s="25"/>
      <c r="F52" s="25"/>
      <c r="G52" s="25" t="s">
        <v>70</v>
      </c>
      <c r="H52" s="19" t="s">
        <v>42</v>
      </c>
      <c r="I52" s="106">
        <f>I18</f>
        <v>0</v>
      </c>
      <c r="J52" s="25"/>
      <c r="K52" s="17"/>
    </row>
    <row r="53" spans="1:11" ht="12" customHeight="1" x14ac:dyDescent="0.2">
      <c r="A53" s="14"/>
      <c r="E53" s="25"/>
      <c r="F53" s="25"/>
      <c r="G53" s="25"/>
      <c r="H53" s="19"/>
      <c r="I53" s="31"/>
      <c r="J53" s="25"/>
      <c r="K53" s="17"/>
    </row>
    <row r="54" spans="1:11" x14ac:dyDescent="0.2">
      <c r="A54" s="14"/>
      <c r="B54" s="25" t="s">
        <v>84</v>
      </c>
      <c r="C54" s="19" t="s">
        <v>42</v>
      </c>
      <c r="D54" s="106">
        <f>D20</f>
        <v>525</v>
      </c>
      <c r="E54" s="25"/>
      <c r="F54" s="25"/>
      <c r="G54" s="25" t="s">
        <v>50</v>
      </c>
      <c r="H54" s="25"/>
      <c r="I54" s="108">
        <f>I20</f>
        <v>53.81</v>
      </c>
      <c r="J54" s="25"/>
      <c r="K54" s="17"/>
    </row>
    <row r="55" spans="1:11" ht="12" customHeight="1" x14ac:dyDescent="0.2">
      <c r="A55" s="14"/>
      <c r="B55" s="25"/>
      <c r="C55" s="25"/>
      <c r="D55" s="25"/>
      <c r="E55" s="25"/>
      <c r="F55" s="25"/>
      <c r="G55" s="25"/>
      <c r="H55" s="19"/>
      <c r="I55" s="31"/>
      <c r="J55" s="25"/>
      <c r="K55" s="17"/>
    </row>
    <row r="56" spans="1:11" ht="16.5" x14ac:dyDescent="0.35">
      <c r="A56" s="14"/>
      <c r="B56" s="25" t="s">
        <v>49</v>
      </c>
      <c r="C56" s="19" t="s">
        <v>42</v>
      </c>
      <c r="D56" s="107">
        <f>D22</f>
        <v>0</v>
      </c>
      <c r="E56" s="25"/>
      <c r="F56" s="25"/>
      <c r="J56" s="25"/>
      <c r="K56" s="17"/>
    </row>
    <row r="57" spans="1:11" ht="12" customHeight="1" x14ac:dyDescent="0.2">
      <c r="A57" s="14"/>
      <c r="B57" s="25"/>
      <c r="C57" s="25"/>
      <c r="D57" s="25"/>
      <c r="E57" s="25"/>
      <c r="F57" s="25"/>
      <c r="G57" s="25"/>
      <c r="H57" s="25"/>
      <c r="I57" s="32"/>
      <c r="J57" s="25"/>
      <c r="K57" s="17"/>
    </row>
    <row r="58" spans="1:11" ht="15" thickBot="1" x14ac:dyDescent="0.25">
      <c r="A58" s="14"/>
      <c r="B58" s="25" t="s">
        <v>51</v>
      </c>
      <c r="C58" s="25"/>
      <c r="D58" s="108">
        <f>D24</f>
        <v>525</v>
      </c>
      <c r="G58" s="25" t="s">
        <v>52</v>
      </c>
      <c r="I58" s="109">
        <f>I24</f>
        <v>471.19</v>
      </c>
      <c r="K58" s="17"/>
    </row>
    <row r="59" spans="1:11" ht="15.95" customHeight="1" thickTop="1" x14ac:dyDescent="0.2">
      <c r="A59" s="14"/>
      <c r="B59" s="25"/>
      <c r="C59" s="25"/>
      <c r="D59" s="25"/>
      <c r="J59" s="25"/>
      <c r="K59" s="17"/>
    </row>
    <row r="60" spans="1:11" x14ac:dyDescent="0.2">
      <c r="A60" s="14"/>
      <c r="B60" s="25"/>
      <c r="C60" s="25"/>
      <c r="D60" s="25"/>
      <c r="E60" s="25"/>
      <c r="F60" s="25"/>
      <c r="G60" s="25"/>
      <c r="H60" s="25"/>
      <c r="I60" s="25"/>
      <c r="J60" s="25"/>
      <c r="K60" s="17"/>
    </row>
    <row r="61" spans="1:11" x14ac:dyDescent="0.2">
      <c r="A61" s="14"/>
      <c r="B61" s="25" t="s">
        <v>53</v>
      </c>
      <c r="C61" s="25"/>
      <c r="D61" s="25"/>
      <c r="E61" s="25"/>
      <c r="F61" s="25"/>
      <c r="G61" s="33" t="s">
        <v>54</v>
      </c>
      <c r="H61" s="29"/>
      <c r="I61" s="29"/>
      <c r="J61" s="29"/>
      <c r="K61" s="17"/>
    </row>
    <row r="62" spans="1:11" x14ac:dyDescent="0.2">
      <c r="A62" s="14"/>
      <c r="B62" s="33" t="s">
        <v>55</v>
      </c>
      <c r="C62" s="25" t="s">
        <v>42</v>
      </c>
      <c r="D62" s="102" t="str">
        <f>D28</f>
        <v>Juancito</v>
      </c>
      <c r="E62" s="25"/>
      <c r="F62" s="25"/>
      <c r="G62" s="25"/>
      <c r="H62" s="25"/>
      <c r="I62" s="25"/>
      <c r="J62" s="25"/>
      <c r="K62" s="17"/>
    </row>
    <row r="63" spans="1:11" x14ac:dyDescent="0.2">
      <c r="A63" s="14"/>
      <c r="B63" s="33"/>
      <c r="C63" s="25"/>
      <c r="D63" s="34" t="str">
        <f t="shared" ref="D63:D65" si="0">D29</f>
        <v/>
      </c>
      <c r="E63" s="25"/>
      <c r="F63" s="25"/>
      <c r="G63" s="25"/>
      <c r="H63" s="25"/>
      <c r="I63" s="25"/>
      <c r="J63" s="25"/>
      <c r="K63" s="17"/>
    </row>
    <row r="64" spans="1:11" x14ac:dyDescent="0.2">
      <c r="A64" s="14"/>
      <c r="B64" s="33"/>
      <c r="C64" s="25"/>
      <c r="D64" s="34" t="str">
        <f t="shared" si="0"/>
        <v/>
      </c>
      <c r="E64" s="25"/>
      <c r="F64" s="25"/>
      <c r="G64" s="33" t="s">
        <v>56</v>
      </c>
      <c r="H64" s="29"/>
      <c r="I64" s="29"/>
      <c r="J64" s="29"/>
      <c r="K64" s="17"/>
    </row>
    <row r="65" spans="1:11" x14ac:dyDescent="0.2">
      <c r="A65" s="14"/>
      <c r="B65" s="33"/>
      <c r="C65" s="25"/>
      <c r="D65" s="34" t="str">
        <f t="shared" si="0"/>
        <v/>
      </c>
      <c r="E65" s="25"/>
      <c r="F65" s="25"/>
      <c r="G65" s="25"/>
      <c r="H65" s="25"/>
      <c r="I65" s="25"/>
      <c r="J65" s="25"/>
      <c r="K65" s="17"/>
    </row>
    <row r="66" spans="1:11" ht="9.6" customHeight="1" thickBot="1" x14ac:dyDescent="0.25">
      <c r="A66" s="35"/>
      <c r="B66" s="36"/>
      <c r="C66" s="37"/>
      <c r="D66" s="37"/>
      <c r="E66" s="37"/>
      <c r="F66" s="37"/>
      <c r="G66" s="37"/>
      <c r="H66" s="37"/>
      <c r="I66" s="37"/>
      <c r="J66" s="37"/>
      <c r="K66" s="38"/>
    </row>
    <row r="67" spans="1:11" ht="7.5" customHeight="1" x14ac:dyDescent="0.2">
      <c r="B67" s="39"/>
      <c r="C67" s="40"/>
      <c r="D67" s="40"/>
      <c r="E67" s="40"/>
      <c r="F67" s="40"/>
      <c r="G67" s="40"/>
      <c r="H67" s="40"/>
      <c r="I67" s="40"/>
      <c r="J67" s="40"/>
    </row>
  </sheetData>
  <mergeCells count="8">
    <mergeCell ref="B39:J39"/>
    <mergeCell ref="B45:E45"/>
    <mergeCell ref="G45:J45"/>
    <mergeCell ref="B2:J2"/>
    <mergeCell ref="B5:J5"/>
    <mergeCell ref="B11:E11"/>
    <mergeCell ref="G11:J11"/>
    <mergeCell ref="B36:J36"/>
  </mergeCells>
  <printOptions horizontalCentered="1"/>
  <pageMargins left="0.70866141732283472" right="0.70866141732283472" top="0.74803149606299213" bottom="0.74803149606299213" header="0.31496062992125984" footer="0.31496062992125984"/>
  <pageSetup scale="58"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EC713D6-A714-4D76-B7BD-C5D4F39FC227}">
          <x14:formula1>
            <xm:f>Planilla!$B$10:$B$59</xm:f>
          </x14:formula1>
          <xm:sqref>D7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377A3-217C-473C-B5BD-5CB3AECA9ADF}">
  <sheetPr>
    <tabColor rgb="FFFFC000"/>
  </sheetPr>
  <dimension ref="A1:V22"/>
  <sheetViews>
    <sheetView showGridLines="0" zoomScaleNormal="100" workbookViewId="0">
      <selection activeCell="N12" sqref="N12"/>
    </sheetView>
  </sheetViews>
  <sheetFormatPr baseColWidth="10" defaultRowHeight="15" x14ac:dyDescent="0.25"/>
  <cols>
    <col min="3" max="3" width="12.85546875" bestFit="1" customWidth="1"/>
    <col min="10" max="10" width="12.85546875" bestFit="1" customWidth="1"/>
    <col min="17" max="17" width="12.85546875" bestFit="1" customWidth="1"/>
    <col min="21" max="22" width="14.140625" bestFit="1" customWidth="1"/>
  </cols>
  <sheetData>
    <row r="1" spans="1:22" ht="26.25" x14ac:dyDescent="0.25">
      <c r="A1" s="193" t="s">
        <v>74</v>
      </c>
      <c r="B1" s="193"/>
      <c r="C1" s="193"/>
      <c r="D1" s="193"/>
      <c r="E1" s="193"/>
      <c r="F1" s="193"/>
    </row>
    <row r="3" spans="1:22" ht="18.75" x14ac:dyDescent="0.3">
      <c r="A3" s="61" t="s">
        <v>79</v>
      </c>
      <c r="H3" s="61" t="s">
        <v>63</v>
      </c>
      <c r="N3" s="69"/>
      <c r="O3" s="61" t="s">
        <v>65</v>
      </c>
    </row>
    <row r="4" spans="1:22" x14ac:dyDescent="0.25">
      <c r="A4" s="183" t="s">
        <v>24</v>
      </c>
      <c r="B4" s="184"/>
      <c r="C4" s="185"/>
      <c r="H4" s="183" t="s">
        <v>24</v>
      </c>
      <c r="I4" s="184"/>
      <c r="J4" s="185"/>
      <c r="K4" s="2"/>
      <c r="L4" s="2"/>
      <c r="M4" s="2"/>
      <c r="O4" s="183" t="s">
        <v>24</v>
      </c>
      <c r="P4" s="184"/>
      <c r="Q4" s="185"/>
    </row>
    <row r="5" spans="1:22" x14ac:dyDescent="0.25">
      <c r="A5" s="186"/>
      <c r="B5" s="187"/>
      <c r="C5" s="188"/>
      <c r="H5" s="186"/>
      <c r="I5" s="187"/>
      <c r="J5" s="188"/>
      <c r="K5" s="2"/>
      <c r="L5" s="2"/>
      <c r="M5" s="2"/>
      <c r="O5" s="186"/>
      <c r="P5" s="187"/>
      <c r="Q5" s="188"/>
    </row>
    <row r="6" spans="1:22" x14ac:dyDescent="0.25">
      <c r="A6" s="78" t="s">
        <v>25</v>
      </c>
      <c r="B6" s="79">
        <f>P6/4</f>
        <v>250</v>
      </c>
      <c r="C6" s="80">
        <f>Q6</f>
        <v>0.03</v>
      </c>
      <c r="H6" s="78" t="s">
        <v>25</v>
      </c>
      <c r="I6" s="79">
        <f>P6/2</f>
        <v>500</v>
      </c>
      <c r="J6" s="80">
        <f>Q6</f>
        <v>0.03</v>
      </c>
      <c r="K6" s="2"/>
      <c r="L6" s="2"/>
      <c r="M6" s="2"/>
      <c r="O6" s="58" t="s">
        <v>25</v>
      </c>
      <c r="P6" s="59">
        <v>1000</v>
      </c>
      <c r="Q6" s="60">
        <v>0.03</v>
      </c>
    </row>
    <row r="7" spans="1:22" x14ac:dyDescent="0.25">
      <c r="A7" s="81" t="s">
        <v>26</v>
      </c>
      <c r="B7" s="82">
        <f>P7/4</f>
        <v>1761.2550000000001</v>
      </c>
      <c r="C7" s="83">
        <f>Q7</f>
        <v>7.2499999999999995E-2</v>
      </c>
      <c r="H7" s="81" t="s">
        <v>26</v>
      </c>
      <c r="I7" s="82">
        <f>P7/2</f>
        <v>3522.51</v>
      </c>
      <c r="J7" s="83">
        <f>Q7</f>
        <v>7.2499999999999995E-2</v>
      </c>
      <c r="K7" s="2"/>
      <c r="L7" s="2"/>
      <c r="M7" s="2"/>
      <c r="O7" s="53" t="s">
        <v>26</v>
      </c>
      <c r="P7" s="54">
        <v>7045.02</v>
      </c>
      <c r="Q7" s="55">
        <v>7.2499999999999995E-2</v>
      </c>
    </row>
    <row r="8" spans="1:22" x14ac:dyDescent="0.25">
      <c r="H8" s="2"/>
      <c r="I8" s="2"/>
      <c r="J8" s="2"/>
      <c r="K8" s="2"/>
      <c r="L8" s="2"/>
      <c r="M8" s="2"/>
    </row>
    <row r="9" spans="1:22" ht="15" customHeight="1" x14ac:dyDescent="0.25">
      <c r="A9" s="189" t="s">
        <v>64</v>
      </c>
      <c r="B9" s="190"/>
      <c r="C9" s="190"/>
      <c r="D9" s="190"/>
      <c r="E9" s="190"/>
      <c r="F9" s="191"/>
      <c r="H9" s="189" t="s">
        <v>27</v>
      </c>
      <c r="I9" s="190"/>
      <c r="J9" s="190"/>
      <c r="K9" s="190"/>
      <c r="L9" s="190"/>
      <c r="M9" s="191"/>
      <c r="O9" s="189" t="s">
        <v>64</v>
      </c>
      <c r="P9" s="190"/>
      <c r="Q9" s="190"/>
      <c r="R9" s="190"/>
      <c r="S9" s="190"/>
      <c r="T9" s="191"/>
    </row>
    <row r="10" spans="1:22" ht="15" customHeight="1" x14ac:dyDescent="0.25">
      <c r="A10" s="181" t="s">
        <v>28</v>
      </c>
      <c r="B10" s="181" t="s">
        <v>29</v>
      </c>
      <c r="C10" s="181" t="s">
        <v>30</v>
      </c>
      <c r="D10" s="181" t="s">
        <v>31</v>
      </c>
      <c r="E10" s="181" t="s">
        <v>32</v>
      </c>
      <c r="F10" s="181" t="s">
        <v>33</v>
      </c>
      <c r="H10" s="192" t="s">
        <v>28</v>
      </c>
      <c r="I10" s="192" t="s">
        <v>29</v>
      </c>
      <c r="J10" s="192" t="s">
        <v>30</v>
      </c>
      <c r="K10" s="192" t="s">
        <v>31</v>
      </c>
      <c r="L10" s="192" t="s">
        <v>32</v>
      </c>
      <c r="M10" s="192" t="s">
        <v>33</v>
      </c>
      <c r="O10" s="181" t="s">
        <v>28</v>
      </c>
      <c r="P10" s="181" t="s">
        <v>29</v>
      </c>
      <c r="Q10" s="181" t="s">
        <v>30</v>
      </c>
      <c r="R10" s="181" t="s">
        <v>31</v>
      </c>
      <c r="S10" s="181" t="s">
        <v>32</v>
      </c>
      <c r="T10" s="181" t="s">
        <v>33</v>
      </c>
      <c r="U10" s="194" t="s">
        <v>80</v>
      </c>
      <c r="V10" s="194"/>
    </row>
    <row r="11" spans="1:22" x14ac:dyDescent="0.25">
      <c r="A11" s="182"/>
      <c r="B11" s="182"/>
      <c r="C11" s="182"/>
      <c r="D11" s="182"/>
      <c r="E11" s="182"/>
      <c r="F11" s="182"/>
      <c r="H11" s="192"/>
      <c r="I11" s="192"/>
      <c r="J11" s="192"/>
      <c r="K11" s="192"/>
      <c r="L11" s="192"/>
      <c r="M11" s="192"/>
      <c r="O11" s="182"/>
      <c r="P11" s="182"/>
      <c r="Q11" s="182"/>
      <c r="R11" s="182"/>
      <c r="S11" s="182"/>
      <c r="T11" s="182"/>
      <c r="U11" s="128" t="s">
        <v>81</v>
      </c>
      <c r="V11" s="128" t="s">
        <v>82</v>
      </c>
    </row>
    <row r="12" spans="1:22" x14ac:dyDescent="0.25">
      <c r="A12" s="113" t="str">
        <f>O12</f>
        <v>I</v>
      </c>
      <c r="B12" s="116">
        <f>P12</f>
        <v>0.01</v>
      </c>
      <c r="C12" s="116">
        <f>J12/2</f>
        <v>118</v>
      </c>
      <c r="D12" s="119">
        <v>0</v>
      </c>
      <c r="E12" s="116">
        <f>L12/2</f>
        <v>0</v>
      </c>
      <c r="F12" s="122">
        <f>M12</f>
        <v>0</v>
      </c>
      <c r="H12" s="113" t="str">
        <f>O12</f>
        <v>I</v>
      </c>
      <c r="I12" s="116">
        <f>P12</f>
        <v>0.01</v>
      </c>
      <c r="J12" s="116">
        <f>Q12/2</f>
        <v>236</v>
      </c>
      <c r="K12" s="119">
        <f>I12-0.01</f>
        <v>0</v>
      </c>
      <c r="L12" s="63">
        <v>0</v>
      </c>
      <c r="M12" s="122">
        <f>T12</f>
        <v>0</v>
      </c>
      <c r="O12" s="62" t="s">
        <v>1</v>
      </c>
      <c r="P12" s="63">
        <v>0.01</v>
      </c>
      <c r="Q12" s="63">
        <v>472</v>
      </c>
      <c r="R12" s="119">
        <f>P12-0.01</f>
        <v>0</v>
      </c>
      <c r="S12" s="63">
        <v>0</v>
      </c>
      <c r="T12" s="125">
        <v>0</v>
      </c>
      <c r="U12" s="132">
        <f>(P12-R12)*T12+S12</f>
        <v>0</v>
      </c>
      <c r="V12" s="129">
        <f>(Q12-R12)*T12+S12</f>
        <v>0</v>
      </c>
    </row>
    <row r="13" spans="1:22" x14ac:dyDescent="0.25">
      <c r="A13" s="114" t="str">
        <f t="shared" ref="A13:A15" si="0">O13</f>
        <v>II</v>
      </c>
      <c r="B13" s="117">
        <f>C12+0.01</f>
        <v>118.01</v>
      </c>
      <c r="C13" s="117">
        <f>J13/2</f>
        <v>223.81</v>
      </c>
      <c r="D13" s="120">
        <f>C12</f>
        <v>118</v>
      </c>
      <c r="E13" s="117">
        <f>L13/2</f>
        <v>4.415</v>
      </c>
      <c r="F13" s="123">
        <f t="shared" ref="F13:F15" si="1">M13</f>
        <v>0.1</v>
      </c>
      <c r="H13" s="114" t="str">
        <f t="shared" ref="H13:H15" si="2">O13</f>
        <v>II</v>
      </c>
      <c r="I13" s="117">
        <f>J12+0.01</f>
        <v>236.01</v>
      </c>
      <c r="J13" s="117">
        <f t="shared" ref="J13:J14" si="3">Q13/2</f>
        <v>447.62</v>
      </c>
      <c r="K13" s="120">
        <f>J12</f>
        <v>236</v>
      </c>
      <c r="L13" s="43">
        <v>8.83</v>
      </c>
      <c r="M13" s="123">
        <f t="shared" ref="M13:M15" si="4">T13</f>
        <v>0.1</v>
      </c>
      <c r="O13" s="42" t="s">
        <v>34</v>
      </c>
      <c r="P13" s="43">
        <f>Q12+0.01</f>
        <v>472.01</v>
      </c>
      <c r="Q13" s="43">
        <v>895.24</v>
      </c>
      <c r="R13" s="120">
        <f>Q12</f>
        <v>472</v>
      </c>
      <c r="S13" s="43">
        <v>17.670000000000002</v>
      </c>
      <c r="T13" s="126">
        <v>0.1</v>
      </c>
      <c r="U13" s="133">
        <f t="shared" ref="U13:U15" si="5">(P13-R13)*T13+S13</f>
        <v>17.670999999999999</v>
      </c>
      <c r="V13" s="130">
        <f t="shared" ref="V13:V14" si="6">(Q13-R13)*T13+S13</f>
        <v>59.994000000000007</v>
      </c>
    </row>
    <row r="14" spans="1:22" x14ac:dyDescent="0.25">
      <c r="A14" s="114" t="str">
        <f t="shared" si="0"/>
        <v>III</v>
      </c>
      <c r="B14" s="117">
        <f>C13+0.01</f>
        <v>223.82</v>
      </c>
      <c r="C14" s="117">
        <f>ROUNDDOWN(J14/2,2)</f>
        <v>509.52</v>
      </c>
      <c r="D14" s="120">
        <f>C13</f>
        <v>223.81</v>
      </c>
      <c r="E14" s="117">
        <f>L14/2</f>
        <v>15</v>
      </c>
      <c r="F14" s="123">
        <f t="shared" si="1"/>
        <v>0.2</v>
      </c>
      <c r="H14" s="114" t="str">
        <f t="shared" si="2"/>
        <v>III</v>
      </c>
      <c r="I14" s="117">
        <f>J13+0.01</f>
        <v>447.63</v>
      </c>
      <c r="J14" s="117">
        <f t="shared" si="3"/>
        <v>1019.05</v>
      </c>
      <c r="K14" s="120">
        <f>J13</f>
        <v>447.62</v>
      </c>
      <c r="L14" s="43">
        <v>30</v>
      </c>
      <c r="M14" s="123">
        <f t="shared" si="4"/>
        <v>0.2</v>
      </c>
      <c r="O14" s="42" t="s">
        <v>35</v>
      </c>
      <c r="P14" s="43">
        <f>Q13+0.01</f>
        <v>895.25</v>
      </c>
      <c r="Q14" s="43">
        <v>2038.1</v>
      </c>
      <c r="R14" s="120">
        <f>Q13</f>
        <v>895.24</v>
      </c>
      <c r="S14" s="43">
        <v>60</v>
      </c>
      <c r="T14" s="126">
        <v>0.2</v>
      </c>
      <c r="U14" s="133">
        <f t="shared" si="5"/>
        <v>60.001999999999995</v>
      </c>
      <c r="V14" s="130">
        <f t="shared" si="6"/>
        <v>288.572</v>
      </c>
    </row>
    <row r="15" spans="1:22" x14ac:dyDescent="0.25">
      <c r="A15" s="115" t="str">
        <f t="shared" si="0"/>
        <v>IV</v>
      </c>
      <c r="B15" s="118">
        <f>C14+0.01</f>
        <v>509.53</v>
      </c>
      <c r="C15" s="118" t="str">
        <f>J15</f>
        <v>En adelante</v>
      </c>
      <c r="D15" s="121">
        <f>C14</f>
        <v>509.52</v>
      </c>
      <c r="E15" s="118">
        <f>L15/2</f>
        <v>72.14</v>
      </c>
      <c r="F15" s="124">
        <f t="shared" si="1"/>
        <v>0.3</v>
      </c>
      <c r="H15" s="115" t="str">
        <f t="shared" si="2"/>
        <v>IV</v>
      </c>
      <c r="I15" s="118">
        <f>J14+0.01</f>
        <v>1019.06</v>
      </c>
      <c r="J15" s="118" t="str">
        <f>Q15</f>
        <v>En adelante</v>
      </c>
      <c r="K15" s="121">
        <f>J14</f>
        <v>1019.05</v>
      </c>
      <c r="L15" s="45">
        <v>144.28</v>
      </c>
      <c r="M15" s="124">
        <f t="shared" si="4"/>
        <v>0.3</v>
      </c>
      <c r="O15" s="44" t="s">
        <v>36</v>
      </c>
      <c r="P15" s="45">
        <f>Q14+0.01</f>
        <v>2038.11</v>
      </c>
      <c r="Q15" s="45" t="s">
        <v>37</v>
      </c>
      <c r="R15" s="121">
        <f>Q14</f>
        <v>2038.1</v>
      </c>
      <c r="S15" s="45">
        <v>288.57</v>
      </c>
      <c r="T15" s="127">
        <v>0.3</v>
      </c>
      <c r="U15" s="134">
        <f t="shared" si="5"/>
        <v>288.57299999999998</v>
      </c>
      <c r="V15" s="131" t="str">
        <f>Q15</f>
        <v>En adelante</v>
      </c>
    </row>
    <row r="16" spans="1:22" x14ac:dyDescent="0.25">
      <c r="A16" s="84"/>
      <c r="B16" s="84"/>
      <c r="C16" s="84"/>
      <c r="D16" s="84"/>
      <c r="E16" s="84"/>
      <c r="F16" s="84"/>
      <c r="G16" s="84"/>
      <c r="H16" s="84"/>
      <c r="I16" s="84"/>
      <c r="J16" s="84"/>
      <c r="K16" s="84"/>
      <c r="L16" s="84"/>
      <c r="M16" s="84"/>
      <c r="N16" s="84"/>
      <c r="O16" s="84"/>
      <c r="P16" s="84"/>
      <c r="Q16" s="84"/>
      <c r="R16" s="84"/>
      <c r="S16" s="84"/>
      <c r="T16" s="84"/>
      <c r="U16" s="84"/>
      <c r="V16" s="84"/>
    </row>
    <row r="17" spans="1:22" x14ac:dyDescent="0.25">
      <c r="A17" s="84"/>
      <c r="B17" s="84"/>
      <c r="C17" s="84"/>
      <c r="D17" s="84"/>
      <c r="E17" s="84"/>
      <c r="F17" s="84"/>
      <c r="G17" s="84"/>
      <c r="H17" s="84"/>
      <c r="I17" s="84"/>
      <c r="J17" s="84"/>
      <c r="K17" s="84"/>
      <c r="L17" s="84"/>
      <c r="M17" s="84"/>
      <c r="N17" s="84"/>
      <c r="O17" s="84"/>
      <c r="P17" s="84"/>
      <c r="Q17" s="84"/>
      <c r="R17" s="84"/>
      <c r="S17" s="84"/>
      <c r="T17" s="84"/>
      <c r="U17" s="84"/>
      <c r="V17" s="84"/>
    </row>
    <row r="18" spans="1:22" x14ac:dyDescent="0.25">
      <c r="A18" s="84"/>
      <c r="B18" s="84"/>
      <c r="C18" s="84"/>
      <c r="D18" s="84"/>
      <c r="E18" s="84"/>
      <c r="F18" s="84"/>
      <c r="G18" s="84"/>
      <c r="H18" s="84"/>
      <c r="I18" s="84"/>
      <c r="J18" s="84"/>
      <c r="K18" s="84"/>
      <c r="L18" s="84"/>
      <c r="M18" s="84"/>
      <c r="N18" s="84"/>
      <c r="O18" s="84"/>
      <c r="P18" s="84"/>
      <c r="Q18" s="84"/>
      <c r="R18" s="84"/>
      <c r="S18" s="84"/>
      <c r="T18" s="84"/>
      <c r="U18" s="84"/>
      <c r="V18" s="84"/>
    </row>
    <row r="19" spans="1:22" x14ac:dyDescent="0.25">
      <c r="A19" s="84"/>
      <c r="B19" s="84"/>
      <c r="C19" s="84"/>
      <c r="D19" s="84"/>
      <c r="E19" s="84"/>
      <c r="F19" s="84"/>
      <c r="G19" s="84"/>
      <c r="H19" s="84"/>
      <c r="I19" s="84"/>
      <c r="J19" s="84"/>
      <c r="K19" s="84"/>
      <c r="L19" s="84"/>
      <c r="M19" s="84"/>
      <c r="N19" s="84"/>
      <c r="O19" s="84"/>
      <c r="P19" s="84"/>
      <c r="Q19" s="84"/>
      <c r="R19" s="84"/>
      <c r="S19" s="84"/>
      <c r="T19" s="84"/>
      <c r="U19" s="84"/>
      <c r="V19" s="84"/>
    </row>
    <row r="20" spans="1:22" x14ac:dyDescent="0.25">
      <c r="A20" s="84"/>
      <c r="B20" s="84"/>
      <c r="C20" s="84"/>
      <c r="D20" s="84"/>
      <c r="E20" s="84"/>
      <c r="F20" s="84"/>
      <c r="G20" s="84"/>
      <c r="H20" s="84"/>
      <c r="I20" s="84"/>
      <c r="J20" s="84"/>
      <c r="K20" s="84"/>
      <c r="L20" s="84"/>
      <c r="M20" s="84"/>
      <c r="N20" s="84"/>
      <c r="O20" s="84"/>
      <c r="P20" s="84"/>
      <c r="Q20" s="84"/>
      <c r="R20" s="84"/>
      <c r="S20" s="84"/>
      <c r="T20" s="84"/>
      <c r="U20" s="84"/>
      <c r="V20" s="84"/>
    </row>
    <row r="21" spans="1:22" x14ac:dyDescent="0.25">
      <c r="A21" s="84"/>
      <c r="B21" s="84"/>
      <c r="C21" s="84"/>
      <c r="D21" s="84"/>
      <c r="E21" s="84"/>
      <c r="F21" s="84"/>
      <c r="G21" s="84"/>
      <c r="H21" s="84"/>
      <c r="I21" s="84"/>
      <c r="J21" s="84"/>
      <c r="K21" s="84"/>
      <c r="L21" s="84"/>
      <c r="M21" s="84"/>
      <c r="N21" s="84"/>
      <c r="O21" s="84"/>
      <c r="P21" s="84"/>
      <c r="Q21" s="84"/>
      <c r="R21" s="84"/>
      <c r="S21" s="84"/>
      <c r="T21" s="84"/>
      <c r="U21" s="84"/>
      <c r="V21" s="84"/>
    </row>
    <row r="22" spans="1:22" x14ac:dyDescent="0.25">
      <c r="A22" s="84"/>
      <c r="B22" s="84"/>
      <c r="C22" s="84"/>
      <c r="D22" s="84"/>
      <c r="E22" s="84"/>
      <c r="F22" s="84"/>
      <c r="G22" s="84"/>
      <c r="H22" s="84"/>
      <c r="I22" s="84"/>
      <c r="J22" s="84"/>
      <c r="K22" s="84"/>
      <c r="L22" s="84"/>
      <c r="M22" s="84"/>
      <c r="N22" s="84"/>
      <c r="O22" s="84"/>
      <c r="P22" s="84"/>
      <c r="Q22" s="84"/>
      <c r="R22" s="84"/>
      <c r="S22" s="84"/>
      <c r="T22" s="84"/>
      <c r="U22" s="84"/>
      <c r="V22" s="84"/>
    </row>
  </sheetData>
  <mergeCells count="26">
    <mergeCell ref="U10:V10"/>
    <mergeCell ref="O10:O11"/>
    <mergeCell ref="P10:P11"/>
    <mergeCell ref="Q10:Q11"/>
    <mergeCell ref="R10:R11"/>
    <mergeCell ref="S10:S11"/>
    <mergeCell ref="T10:T11"/>
    <mergeCell ref="M10:M11"/>
    <mergeCell ref="A10:A11"/>
    <mergeCell ref="B10:B11"/>
    <mergeCell ref="C10:C11"/>
    <mergeCell ref="D10:D11"/>
    <mergeCell ref="E10:E11"/>
    <mergeCell ref="F10:F11"/>
    <mergeCell ref="H10:H11"/>
    <mergeCell ref="I10:I11"/>
    <mergeCell ref="J10:J11"/>
    <mergeCell ref="K10:K11"/>
    <mergeCell ref="L10:L11"/>
    <mergeCell ref="A1:F1"/>
    <mergeCell ref="A4:C5"/>
    <mergeCell ref="H4:J5"/>
    <mergeCell ref="O4:Q5"/>
    <mergeCell ref="A9:F9"/>
    <mergeCell ref="H9:M9"/>
    <mergeCell ref="O9:T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34A66-D608-47A5-86B3-ACA5D163B698}">
  <sheetPr>
    <tabColor rgb="FFFFC000"/>
    <pageSetUpPr fitToPage="1"/>
  </sheetPr>
  <dimension ref="A1:AZ60"/>
  <sheetViews>
    <sheetView showGridLines="0" topLeftCell="B1" zoomScale="84" zoomScaleNormal="85" zoomScaleSheetLayoutView="40" workbookViewId="0">
      <pane ySplit="9" topLeftCell="A10" activePane="bottomLeft" state="frozen"/>
      <selection activeCell="N12" sqref="N12"/>
      <selection pane="bottomLeft" activeCell="N12" sqref="N12"/>
    </sheetView>
  </sheetViews>
  <sheetFormatPr baseColWidth="10" defaultColWidth="11.5703125" defaultRowHeight="24" customHeight="1" x14ac:dyDescent="0.25"/>
  <cols>
    <col min="1" max="1" width="5.42578125" style="2" bestFit="1" customWidth="1"/>
    <col min="2" max="2" width="7.28515625" style="2" customWidth="1"/>
    <col min="3" max="3" width="29" style="2" customWidth="1"/>
    <col min="4" max="4" width="14.28515625" style="2" bestFit="1" customWidth="1"/>
    <col min="5" max="5" width="13.5703125" style="2" customWidth="1"/>
    <col min="6" max="6" width="12.28515625" style="2" customWidth="1"/>
    <col min="7" max="9" width="11.5703125" style="2"/>
    <col min="10" max="10" width="13" style="2" customWidth="1"/>
    <col min="11" max="11" width="11.5703125" style="2"/>
    <col min="12" max="12" width="14.5703125" style="2" bestFit="1" customWidth="1"/>
    <col min="13" max="13" width="15.85546875" style="2" customWidth="1"/>
    <col min="14" max="14" width="14.5703125" style="2" customWidth="1"/>
    <col min="15" max="15" width="17.5703125" style="2" customWidth="1"/>
    <col min="16" max="16" width="14.28515625" style="2" customWidth="1"/>
    <col min="17" max="17" width="12.7109375" style="2" customWidth="1"/>
    <col min="18" max="18" width="20.140625" style="2" bestFit="1" customWidth="1"/>
    <col min="19" max="19" width="12.85546875" style="2" customWidth="1"/>
    <col min="20" max="20" width="20.42578125" style="2" customWidth="1"/>
    <col min="21" max="21" width="21.140625" style="2" customWidth="1"/>
    <col min="22" max="22" width="11" style="2" customWidth="1"/>
    <col min="23" max="23" width="14.42578125" style="2" customWidth="1"/>
    <col min="24" max="24" width="9.85546875" style="2" customWidth="1"/>
    <col min="25" max="25" width="28.5703125" style="2" customWidth="1"/>
    <col min="26" max="26" width="12.42578125" style="2" bestFit="1" customWidth="1"/>
    <col min="27" max="27" width="14.5703125" style="2" bestFit="1" customWidth="1"/>
    <col min="28" max="28" width="12.42578125" style="2" bestFit="1" customWidth="1"/>
    <col min="29" max="29" width="12.28515625" style="2" bestFit="1" customWidth="1"/>
    <col min="30" max="30" width="15.140625" style="2" bestFit="1" customWidth="1"/>
    <col min="31" max="16384" width="11.5703125" style="2"/>
  </cols>
  <sheetData>
    <row r="1" spans="1:52" ht="21.75" customHeight="1" x14ac:dyDescent="0.25">
      <c r="D1" s="196" t="s">
        <v>2</v>
      </c>
      <c r="E1" s="196"/>
      <c r="F1" s="196"/>
      <c r="G1" s="196"/>
      <c r="H1" s="196"/>
      <c r="I1" s="196"/>
      <c r="J1" s="196"/>
      <c r="M1" s="74" t="str">
        <f>"FORMATO PARA PLANILLA "&amp;UPPER(T1)</f>
        <v>FORMATO PARA PLANILLA MENSUAL</v>
      </c>
      <c r="N1" s="75"/>
      <c r="O1" s="75"/>
      <c r="P1" s="75"/>
      <c r="Q1" s="75"/>
      <c r="T1" s="65" t="str">
        <f>Planilla!T1</f>
        <v>Mensual</v>
      </c>
    </row>
    <row r="2" spans="1:52" ht="24" customHeight="1" x14ac:dyDescent="0.25">
      <c r="D2" s="197" t="s">
        <v>6</v>
      </c>
      <c r="E2" s="197"/>
      <c r="F2" s="197"/>
      <c r="G2" s="197"/>
      <c r="H2" s="197"/>
      <c r="I2" s="197"/>
      <c r="J2" s="197"/>
      <c r="AP2" s="241"/>
      <c r="AQ2" s="241"/>
      <c r="AR2" s="241"/>
      <c r="AS2" s="241"/>
      <c r="AT2" s="241"/>
      <c r="AU2" s="241"/>
      <c r="AV2" s="241"/>
      <c r="AW2" s="241"/>
      <c r="AX2" s="241"/>
      <c r="AY2" s="241"/>
      <c r="AZ2" s="241"/>
    </row>
    <row r="3" spans="1:52" ht="24" customHeight="1" x14ac:dyDescent="0.25">
      <c r="C3" s="89" t="s">
        <v>77</v>
      </c>
      <c r="D3" s="198">
        <v>45808</v>
      </c>
      <c r="E3" s="198"/>
      <c r="F3" s="198"/>
      <c r="G3" s="198"/>
      <c r="H3" s="198"/>
      <c r="I3" s="198"/>
      <c r="J3" s="198"/>
      <c r="AP3" s="241"/>
      <c r="AQ3" s="241"/>
      <c r="AR3" s="241"/>
      <c r="AS3" s="241"/>
      <c r="AT3" s="241"/>
      <c r="AU3" s="241"/>
      <c r="AV3" s="241"/>
      <c r="AW3" s="241"/>
      <c r="AX3" s="241"/>
      <c r="AY3" s="241"/>
      <c r="AZ3" s="241"/>
    </row>
    <row r="4" spans="1:52" ht="24" customHeight="1" x14ac:dyDescent="0.25">
      <c r="C4" s="90" t="s">
        <v>3</v>
      </c>
      <c r="D4" s="201" t="s">
        <v>4</v>
      </c>
      <c r="E4" s="201"/>
      <c r="F4" s="201"/>
      <c r="G4" s="201"/>
      <c r="H4" s="201"/>
      <c r="I4" s="201"/>
      <c r="J4" s="201"/>
      <c r="AP4" s="240"/>
      <c r="AQ4" s="240"/>
      <c r="AR4" s="240"/>
      <c r="AS4" s="240"/>
      <c r="AT4" s="240"/>
      <c r="AU4" s="240"/>
      <c r="AV4" s="240"/>
      <c r="AW4" s="224" t="s">
        <v>201</v>
      </c>
      <c r="AX4" s="241"/>
      <c r="AY4" s="240"/>
      <c r="AZ4" s="240"/>
    </row>
    <row r="5" spans="1:52" ht="24" customHeight="1" x14ac:dyDescent="0.25">
      <c r="C5" s="90" t="s">
        <v>7</v>
      </c>
      <c r="D5" s="201" t="s">
        <v>8</v>
      </c>
      <c r="E5" s="201"/>
      <c r="F5" s="201"/>
      <c r="G5" s="201"/>
      <c r="H5" s="201"/>
      <c r="I5" s="201"/>
      <c r="J5" s="201"/>
      <c r="W5" s="68"/>
      <c r="AP5" s="240"/>
      <c r="AQ5" s="240"/>
      <c r="AR5" s="240"/>
      <c r="AS5" s="240"/>
      <c r="AT5" s="240"/>
      <c r="AU5" s="241"/>
      <c r="AV5" s="240"/>
      <c r="AW5" s="240"/>
      <c r="AX5" s="241"/>
      <c r="AY5" s="240"/>
      <c r="AZ5" s="240"/>
    </row>
    <row r="6" spans="1:52" ht="24" customHeight="1" x14ac:dyDescent="0.25">
      <c r="C6" s="90" t="s">
        <v>5</v>
      </c>
      <c r="D6" s="201" t="s">
        <v>9</v>
      </c>
      <c r="E6" s="201"/>
      <c r="F6" s="201"/>
      <c r="G6" s="201"/>
      <c r="H6" s="201"/>
      <c r="I6" s="201"/>
      <c r="J6" s="201"/>
      <c r="AP6" s="240"/>
      <c r="AQ6" s="240"/>
      <c r="AR6" s="240"/>
      <c r="AS6" s="240"/>
      <c r="AT6" s="240"/>
      <c r="AU6" s="240"/>
      <c r="AV6" s="240"/>
      <c r="AW6" s="240"/>
      <c r="AX6" s="240"/>
      <c r="AY6" s="240"/>
      <c r="AZ6" s="240"/>
    </row>
    <row r="7" spans="1:52" ht="24" customHeight="1" x14ac:dyDescent="0.25">
      <c r="K7" s="3"/>
      <c r="AP7" s="240"/>
      <c r="AQ7" s="240"/>
      <c r="AR7" s="240"/>
      <c r="AS7" s="240"/>
      <c r="AT7" s="240"/>
      <c r="AU7" s="240"/>
      <c r="AV7" s="240"/>
      <c r="AW7" s="240"/>
      <c r="AX7" s="240"/>
      <c r="AY7" s="240"/>
      <c r="AZ7" s="240"/>
    </row>
    <row r="8" spans="1:52" ht="24" customHeight="1" x14ac:dyDescent="0.25">
      <c r="B8" s="200" t="s">
        <v>12</v>
      </c>
      <c r="C8" s="200" t="s">
        <v>13</v>
      </c>
      <c r="D8" s="200" t="s">
        <v>94</v>
      </c>
      <c r="E8" s="200" t="s">
        <v>15</v>
      </c>
      <c r="F8" s="200" t="s">
        <v>66</v>
      </c>
      <c r="G8" s="202" t="s">
        <v>92</v>
      </c>
      <c r="H8" s="202" t="s">
        <v>71</v>
      </c>
      <c r="I8" s="222" t="s">
        <v>188</v>
      </c>
      <c r="J8" s="200" t="s">
        <v>189</v>
      </c>
      <c r="K8" s="199" t="s">
        <v>17</v>
      </c>
      <c r="L8" s="199"/>
      <c r="M8" s="199"/>
      <c r="N8" s="199"/>
      <c r="O8" s="199"/>
      <c r="P8" s="199"/>
      <c r="Q8" s="199"/>
      <c r="R8" s="199"/>
      <c r="S8" s="200" t="s">
        <v>11</v>
      </c>
      <c r="T8" s="200" t="s">
        <v>18</v>
      </c>
      <c r="U8" s="200" t="s">
        <v>19</v>
      </c>
      <c r="AC8" s="68"/>
      <c r="AP8" s="240"/>
      <c r="AQ8" s="240"/>
      <c r="AR8" s="240"/>
      <c r="AS8" s="240"/>
      <c r="AT8" s="240"/>
      <c r="AU8" s="240"/>
      <c r="AV8" s="240"/>
      <c r="AW8" s="240"/>
      <c r="AX8" s="240"/>
      <c r="AY8" s="240"/>
      <c r="AZ8" s="240"/>
    </row>
    <row r="9" spans="1:52" ht="42.75" customHeight="1" x14ac:dyDescent="0.3">
      <c r="B9" s="200"/>
      <c r="C9" s="200"/>
      <c r="D9" s="200"/>
      <c r="E9" s="200"/>
      <c r="F9" s="200"/>
      <c r="G9" s="203"/>
      <c r="H9" s="203"/>
      <c r="I9" s="223"/>
      <c r="J9" s="200"/>
      <c r="K9" s="4" t="s">
        <v>20</v>
      </c>
      <c r="L9" s="5" t="s">
        <v>61</v>
      </c>
      <c r="M9" s="5" t="s">
        <v>72</v>
      </c>
      <c r="N9" s="5" t="s">
        <v>93</v>
      </c>
      <c r="O9" s="5" t="s">
        <v>73</v>
      </c>
      <c r="P9" s="5" t="s">
        <v>21</v>
      </c>
      <c r="Q9" s="5" t="s">
        <v>70</v>
      </c>
      <c r="R9" s="5" t="s">
        <v>22</v>
      </c>
      <c r="S9" s="200"/>
      <c r="T9" s="200"/>
      <c r="U9" s="200"/>
      <c r="W9" s="73" t="s">
        <v>62</v>
      </c>
      <c r="Y9" s="139" t="str">
        <f>IF($T$1="Quincenal",'Parametros Antes'!H3,IF($T$1="Mensual",'Parametros Antes'!O3,IF($T$1="Semanal",'Parametros Antes'!A3)))</f>
        <v>Parámetros mensuales:</v>
      </c>
      <c r="Z9"/>
      <c r="AA9"/>
      <c r="AB9"/>
      <c r="AC9"/>
      <c r="AD9"/>
      <c r="AG9" s="244"/>
      <c r="AH9" s="244"/>
      <c r="AI9" s="244"/>
      <c r="AJ9" s="244"/>
      <c r="AK9" s="244"/>
      <c r="AL9" s="244"/>
      <c r="AM9" s="244"/>
      <c r="AN9" s="245" t="s">
        <v>183</v>
      </c>
      <c r="AP9" s="240"/>
      <c r="AQ9" s="240"/>
      <c r="AR9" s="240"/>
      <c r="AS9" s="240"/>
      <c r="AT9" s="240"/>
      <c r="AU9" s="240"/>
      <c r="AV9" s="240"/>
      <c r="AW9" s="240"/>
      <c r="AX9" s="240"/>
      <c r="AY9" s="240"/>
      <c r="AZ9" s="240"/>
    </row>
    <row r="10" spans="1:52" ht="34.5" customHeight="1" x14ac:dyDescent="0.25">
      <c r="A10" s="64" t="s">
        <v>67</v>
      </c>
      <c r="B10" s="135">
        <v>1</v>
      </c>
      <c r="C10" s="41" t="str">
        <f>IF(Planilla!C10="","",Planilla!C10)</f>
        <v>Juancito</v>
      </c>
      <c r="D10" s="41" t="str">
        <f>IF(Planilla!D10="","",Planilla!D10)</f>
        <v>Auxiliar de limpieza</v>
      </c>
      <c r="E10" s="70">
        <f>IF(Planilla!E10="","",Planilla!E10)</f>
        <v>30</v>
      </c>
      <c r="F10" s="72">
        <f>Planilla!F10</f>
        <v>525</v>
      </c>
      <c r="G10" s="72">
        <f>Planilla!G10</f>
        <v>0</v>
      </c>
      <c r="H10" s="72">
        <f>Planilla!H10</f>
        <v>0</v>
      </c>
      <c r="I10" s="72">
        <f>Planilla!I10</f>
        <v>0</v>
      </c>
      <c r="J10" s="72">
        <f>Planilla!J10</f>
        <v>525</v>
      </c>
      <c r="K10" s="72">
        <f>ROUND(IF(J10&gt;$Z$12,$Z$12*$AA$12,J10*$AA$12),2)</f>
        <v>15.75</v>
      </c>
      <c r="L10" s="72">
        <f>ROUND(IF(J10&gt;$Z$13,$Z$13*$AA$13,J10*$AA$13),2)</f>
        <v>38.06</v>
      </c>
      <c r="M10" s="72">
        <f>J10-K10-L10</f>
        <v>471.19</v>
      </c>
      <c r="N10" s="72">
        <f>IF(AND(M10&gt;=$Z$19,M10&lt;=$AB$26),$AB$27,0)</f>
        <v>0</v>
      </c>
      <c r="O10" s="72">
        <f>M10-N10</f>
        <v>471.19</v>
      </c>
      <c r="P10" s="72">
        <f>ROUND((IF(O10&lt;=$AA$18,($AC$18+(O10-$AB$18)*$AD$18),IF(O10&lt;=$AA$19,($AC$19+((O10-$AB$19)*$AD$19)),IF(O10&lt;=$AA$20,($AC$20+((O10-$AB$20)*$AD$20)),IF(O10&gt;=$Z$21,($AC$21+((O10-$AB$21)*$AD$21)),))))),2)</f>
        <v>0</v>
      </c>
      <c r="Q10" s="71">
        <v>0</v>
      </c>
      <c r="R10" s="72">
        <f>SUM(K10:L10)+SUM(P10:Q10)</f>
        <v>53.81</v>
      </c>
      <c r="S10" s="71">
        <v>0</v>
      </c>
      <c r="T10" s="72">
        <f>J10-R10+S10</f>
        <v>471.19</v>
      </c>
      <c r="U10" s="6"/>
      <c r="W10" s="67">
        <v>0</v>
      </c>
      <c r="Y10" s="183" t="s">
        <v>24</v>
      </c>
      <c r="Z10" s="184"/>
      <c r="AA10" s="185"/>
      <c r="AG10" s="211" t="s">
        <v>175</v>
      </c>
      <c r="AH10" s="213" t="s">
        <v>176</v>
      </c>
      <c r="AI10" s="213"/>
      <c r="AJ10" s="211" t="s">
        <v>177</v>
      </c>
      <c r="AK10" s="211" t="s">
        <v>178</v>
      </c>
      <c r="AL10" s="211" t="s">
        <v>184</v>
      </c>
      <c r="AM10" s="194" t="s">
        <v>80</v>
      </c>
      <c r="AN10" s="194"/>
      <c r="AP10" s="240"/>
      <c r="AQ10" s="240"/>
      <c r="AR10" s="226"/>
      <c r="AS10" s="226"/>
      <c r="AT10" s="231">
        <v>3462.86</v>
      </c>
      <c r="AU10" s="231">
        <v>3462.86</v>
      </c>
      <c r="AV10" s="240"/>
      <c r="AW10" s="240"/>
      <c r="AX10" s="240"/>
      <c r="AY10" s="240"/>
      <c r="AZ10" s="240"/>
    </row>
    <row r="11" spans="1:52" ht="24" customHeight="1" x14ac:dyDescent="0.25">
      <c r="A11" s="64" t="s">
        <v>67</v>
      </c>
      <c r="B11" s="135">
        <f>B10+1</f>
        <v>2</v>
      </c>
      <c r="C11" s="41" t="str">
        <f>IF(Planilla!C11="","",Planilla!C11)</f>
        <v>Maríita</v>
      </c>
      <c r="D11" s="41" t="str">
        <f>IF(Planilla!D11="","",Planilla!D11)</f>
        <v>Ayudante de cocina</v>
      </c>
      <c r="E11" s="70">
        <f>IF(Planilla!E11="","",Planilla!E11)</f>
        <v>31</v>
      </c>
      <c r="F11" s="72">
        <f>Planilla!F11</f>
        <v>526</v>
      </c>
      <c r="G11" s="72">
        <f>Planilla!G11</f>
        <v>0</v>
      </c>
      <c r="H11" s="72">
        <f>Planilla!H11</f>
        <v>0</v>
      </c>
      <c r="I11" s="72">
        <f>Planilla!I11</f>
        <v>0</v>
      </c>
      <c r="J11" s="72">
        <f>Planilla!J11</f>
        <v>526</v>
      </c>
      <c r="K11" s="72">
        <f t="shared" ref="K11:K59" si="0">ROUND(IF(J11&gt;$Z$12,$Z$12*$AA$12,J11*$AA$12),2)</f>
        <v>15.78</v>
      </c>
      <c r="L11" s="72">
        <f t="shared" ref="L11:L59" si="1">ROUND(IF(J11&gt;$Z$13,$Z$13*$AA$13,J11*$AA$13),2)</f>
        <v>38.14</v>
      </c>
      <c r="M11" s="72">
        <f t="shared" ref="M11:M59" si="2">J11-K11-L11</f>
        <v>472.08000000000004</v>
      </c>
      <c r="N11" s="72">
        <f t="shared" ref="N11:N59" si="3">IF(AND(M11&gt;=$Z$19,M11&lt;=$AB$26),$AB$27,0)</f>
        <v>0</v>
      </c>
      <c r="O11" s="72">
        <f t="shared" ref="O11:O59" si="4">M11-N11</f>
        <v>472.08000000000004</v>
      </c>
      <c r="P11" s="72">
        <f t="shared" ref="P11:P59" si="5">ROUND((IF(O11&lt;=$AA$18,($AC$18+(O11-$AB$18)*$AD$18),IF(O11&lt;=$AA$19,($AC$19+((O11-$AB$19)*$AD$19)),IF(O11&lt;=$AA$20,($AC$20+((O11-$AB$20)*$AD$20)),IF(O11&gt;=$Z$21,($AC$21+((O11-$AB$21)*$AD$21)),))))),2)</f>
        <v>17.68</v>
      </c>
      <c r="Q11" s="71">
        <v>0</v>
      </c>
      <c r="R11" s="72">
        <f t="shared" ref="R11:R59" si="6">SUM(K11:L11)+SUM(P11:Q11)</f>
        <v>71.599999999999994</v>
      </c>
      <c r="S11" s="71">
        <v>0</v>
      </c>
      <c r="T11" s="72">
        <f t="shared" ref="T11:T59" si="7">J11-R11+S11</f>
        <v>454.4</v>
      </c>
      <c r="U11" s="66"/>
      <c r="W11" s="56">
        <v>0</v>
      </c>
      <c r="Y11" s="186"/>
      <c r="Z11" s="187"/>
      <c r="AA11" s="188"/>
      <c r="AG11" s="212"/>
      <c r="AH11" s="250" t="s">
        <v>81</v>
      </c>
      <c r="AI11" s="250" t="s">
        <v>82</v>
      </c>
      <c r="AJ11" s="212"/>
      <c r="AK11" s="212"/>
      <c r="AL11" s="212"/>
      <c r="AM11" s="246" t="s">
        <v>81</v>
      </c>
      <c r="AN11" s="246" t="s">
        <v>82</v>
      </c>
      <c r="AP11" s="240"/>
      <c r="AQ11" s="240"/>
      <c r="AR11" s="226"/>
      <c r="AS11" s="226"/>
      <c r="AT11" s="241"/>
      <c r="AU11" s="241"/>
      <c r="AV11" s="240"/>
      <c r="AW11" s="240"/>
      <c r="AX11" s="240"/>
      <c r="AY11" s="240"/>
      <c r="AZ11" s="240"/>
    </row>
    <row r="12" spans="1:52" ht="24" customHeight="1" x14ac:dyDescent="0.25">
      <c r="A12" s="64" t="s">
        <v>67</v>
      </c>
      <c r="B12" s="135">
        <f t="shared" ref="B12:B59" si="8">B11+1</f>
        <v>3</v>
      </c>
      <c r="C12" s="41" t="str">
        <f>IF(Planilla!C12="","",Planilla!C12)</f>
        <v>Luisito</v>
      </c>
      <c r="D12" s="41" t="str">
        <f>IF(Planilla!D12="","",Planilla!D12)</f>
        <v>Mensajero</v>
      </c>
      <c r="E12" s="70">
        <f>IF(Planilla!E12="","",Planilla!E12)</f>
        <v>31</v>
      </c>
      <c r="F12" s="72">
        <f>Planilla!F12</f>
        <v>600</v>
      </c>
      <c r="G12" s="72">
        <f>Planilla!G12</f>
        <v>0</v>
      </c>
      <c r="H12" s="72">
        <f>Planilla!H12</f>
        <v>0</v>
      </c>
      <c r="I12" s="72">
        <f>Planilla!I12</f>
        <v>0</v>
      </c>
      <c r="J12" s="72">
        <f>Planilla!J12</f>
        <v>600</v>
      </c>
      <c r="K12" s="72">
        <f t="shared" si="0"/>
        <v>18</v>
      </c>
      <c r="L12" s="72">
        <f t="shared" si="1"/>
        <v>43.5</v>
      </c>
      <c r="M12" s="72">
        <f t="shared" si="2"/>
        <v>538.5</v>
      </c>
      <c r="N12" s="72">
        <f t="shared" si="3"/>
        <v>0</v>
      </c>
      <c r="O12" s="72">
        <f t="shared" si="4"/>
        <v>538.5</v>
      </c>
      <c r="P12" s="72">
        <f t="shared" si="5"/>
        <v>24.32</v>
      </c>
      <c r="Q12" s="71">
        <v>0</v>
      </c>
      <c r="R12" s="72">
        <f t="shared" si="6"/>
        <v>85.82</v>
      </c>
      <c r="S12" s="71">
        <v>0</v>
      </c>
      <c r="T12" s="72">
        <f t="shared" si="7"/>
        <v>514.18000000000006</v>
      </c>
      <c r="U12" s="66"/>
      <c r="W12" s="56">
        <v>0</v>
      </c>
      <c r="Y12" s="78" t="str">
        <f>IF($T$1="Quincenal",'Parametros Antes'!H6,IF($T$1="Mensual",'Parametros Antes'!O6,IF($T$1="Semanal",'Parametros Antes'!A6)))</f>
        <v>ISSS</v>
      </c>
      <c r="Z12" s="79">
        <f>IF($T$1="Quincenal",'Parametros Antes'!I6,IF($T$1="Mensual",'Parametros Antes'!P6,IF($T$1="Semanal",'Parametros Antes'!B6)))</f>
        <v>1000</v>
      </c>
      <c r="AA12" s="80">
        <f>IF($T$1="Quincenal",'Parametros Antes'!J6,IF($T$1="Mensual",'Parametros Antes'!Q6,IF($T$1="Semanal",'Parametros Antes'!C6)))</f>
        <v>0.03</v>
      </c>
      <c r="AG12" s="247" t="s">
        <v>179</v>
      </c>
      <c r="AH12" s="248">
        <v>0.01</v>
      </c>
      <c r="AI12" s="248">
        <v>4064</v>
      </c>
      <c r="AJ12" s="248">
        <v>0</v>
      </c>
      <c r="AK12" s="248">
        <v>0</v>
      </c>
      <c r="AL12" s="249">
        <v>0</v>
      </c>
      <c r="AM12" s="248">
        <v>0</v>
      </c>
      <c r="AN12" s="248">
        <v>0</v>
      </c>
      <c r="AP12" s="240"/>
      <c r="AQ12" s="240"/>
      <c r="AR12" s="226"/>
      <c r="AS12" s="226"/>
      <c r="AT12" s="228"/>
      <c r="AU12" s="226"/>
      <c r="AV12" s="240"/>
      <c r="AW12" s="240"/>
      <c r="AX12" s="240"/>
      <c r="AY12" s="240"/>
      <c r="AZ12" s="240"/>
    </row>
    <row r="13" spans="1:52" ht="24" customHeight="1" x14ac:dyDescent="0.25">
      <c r="A13" s="64" t="s">
        <v>67</v>
      </c>
      <c r="B13" s="135">
        <f t="shared" si="8"/>
        <v>4</v>
      </c>
      <c r="C13" s="41" t="str">
        <f>IF(Planilla!C13="","",Planilla!C13)</f>
        <v>Martita</v>
      </c>
      <c r="D13" s="41" t="str">
        <f>IF(Planilla!D13="","",Planilla!D13)</f>
        <v>Auxiliar de bodega</v>
      </c>
      <c r="E13" s="70">
        <f>IF(Planilla!E13="","",Planilla!E13)</f>
        <v>31</v>
      </c>
      <c r="F13" s="72">
        <f>Planilla!F13</f>
        <v>612.80999999999995</v>
      </c>
      <c r="G13" s="72">
        <f>Planilla!G13</f>
        <v>0</v>
      </c>
      <c r="H13" s="72">
        <f>Planilla!H13</f>
        <v>0</v>
      </c>
      <c r="I13" s="72">
        <f>Planilla!I13</f>
        <v>0</v>
      </c>
      <c r="J13" s="72">
        <f>Planilla!J13</f>
        <v>612.80999999999995</v>
      </c>
      <c r="K13" s="72">
        <f t="shared" si="0"/>
        <v>18.38</v>
      </c>
      <c r="L13" s="72">
        <f t="shared" si="1"/>
        <v>44.43</v>
      </c>
      <c r="M13" s="72">
        <f t="shared" si="2"/>
        <v>550</v>
      </c>
      <c r="N13" s="72">
        <f t="shared" si="3"/>
        <v>0</v>
      </c>
      <c r="O13" s="72">
        <f t="shared" si="4"/>
        <v>550</v>
      </c>
      <c r="P13" s="72">
        <f t="shared" si="5"/>
        <v>25.47</v>
      </c>
      <c r="Q13" s="71">
        <v>0</v>
      </c>
      <c r="R13" s="72">
        <f t="shared" si="6"/>
        <v>88.28</v>
      </c>
      <c r="S13" s="71">
        <v>0</v>
      </c>
      <c r="T13" s="72">
        <f t="shared" si="7"/>
        <v>524.53</v>
      </c>
      <c r="U13" s="66"/>
      <c r="W13" s="56">
        <v>0</v>
      </c>
      <c r="Y13" s="81" t="str">
        <f>IF($T$1="Quincenal",'Parametros Antes'!H7,IF($T$1="Mensual",'Parametros Antes'!O7,IF($T$1="Semanal",'Parametros Antes'!A7)))</f>
        <v>AFP</v>
      </c>
      <c r="Z13" s="82">
        <f>IF($T$1="Quincenal",'Parametros Antes'!I7,IF($T$1="Mensual",'Parametros Antes'!P7,IF($T$1="Semanal",'Parametros Antes'!B7)))</f>
        <v>7045.02</v>
      </c>
      <c r="AA13" s="83">
        <f>IF($T$1="Quincenal",'Parametros Antes'!J7,IF($T$1="Mensual",'Parametros Antes'!Q7,IF($T$1="Semanal",'Parametros Antes'!C7)))</f>
        <v>7.2499999999999995E-2</v>
      </c>
      <c r="AG13" s="247" t="s">
        <v>180</v>
      </c>
      <c r="AH13" s="248">
        <v>4064.01</v>
      </c>
      <c r="AI13" s="248">
        <v>9142.86</v>
      </c>
      <c r="AJ13" s="248">
        <v>4064</v>
      </c>
      <c r="AK13" s="248">
        <v>212.12</v>
      </c>
      <c r="AL13" s="249">
        <v>0.1</v>
      </c>
      <c r="AM13" s="248">
        <v>212.12100000000004</v>
      </c>
      <c r="AN13" s="248">
        <v>720.00600000000009</v>
      </c>
      <c r="AP13" s="240"/>
      <c r="AQ13" s="240"/>
      <c r="AR13" s="226"/>
      <c r="AS13" s="241"/>
      <c r="AU13" s="226"/>
      <c r="AV13" s="240"/>
      <c r="AW13" s="240"/>
      <c r="AX13" s="240"/>
      <c r="AY13" s="240"/>
      <c r="AZ13" s="240"/>
    </row>
    <row r="14" spans="1:52" ht="24" customHeight="1" x14ac:dyDescent="0.25">
      <c r="A14" s="64" t="s">
        <v>67</v>
      </c>
      <c r="B14" s="135">
        <f t="shared" si="8"/>
        <v>5</v>
      </c>
      <c r="C14" s="41" t="str">
        <f>IF(Planilla!C14="","",Planilla!C14)</f>
        <v>Pedrito</v>
      </c>
      <c r="D14" s="41" t="str">
        <f>IF(Planilla!D14="","",Planilla!D14)</f>
        <v>Vigilante nocturno</v>
      </c>
      <c r="E14" s="70">
        <f>IF(Planilla!E14="","",Planilla!E14)</f>
        <v>31</v>
      </c>
      <c r="F14" s="72">
        <f>Planilla!F14</f>
        <v>612.82000000000005</v>
      </c>
      <c r="G14" s="72">
        <f>Planilla!G14</f>
        <v>0</v>
      </c>
      <c r="H14" s="72">
        <f>Planilla!H14</f>
        <v>0</v>
      </c>
      <c r="I14" s="72">
        <f>Planilla!I14</f>
        <v>0</v>
      </c>
      <c r="J14" s="72">
        <f>Planilla!J14</f>
        <v>612.82000000000005</v>
      </c>
      <c r="K14" s="72">
        <f t="shared" si="0"/>
        <v>18.38</v>
      </c>
      <c r="L14" s="72">
        <f t="shared" si="1"/>
        <v>44.43</v>
      </c>
      <c r="M14" s="72">
        <f t="shared" si="2"/>
        <v>550.0100000000001</v>
      </c>
      <c r="N14" s="72">
        <f t="shared" si="3"/>
        <v>0</v>
      </c>
      <c r="O14" s="72">
        <f t="shared" si="4"/>
        <v>550.0100000000001</v>
      </c>
      <c r="P14" s="72">
        <f t="shared" si="5"/>
        <v>25.47</v>
      </c>
      <c r="Q14" s="71">
        <v>0</v>
      </c>
      <c r="R14" s="72">
        <f t="shared" si="6"/>
        <v>88.28</v>
      </c>
      <c r="S14" s="71">
        <v>0</v>
      </c>
      <c r="T14" s="72">
        <f t="shared" si="7"/>
        <v>524.54000000000008</v>
      </c>
      <c r="U14" s="66"/>
      <c r="W14" s="56">
        <v>0</v>
      </c>
      <c r="AG14" s="247" t="s">
        <v>181</v>
      </c>
      <c r="AH14" s="248">
        <v>9142.8700000000008</v>
      </c>
      <c r="AI14" s="248">
        <v>22857.14</v>
      </c>
      <c r="AJ14" s="248">
        <v>9142.86</v>
      </c>
      <c r="AK14" s="248">
        <v>720</v>
      </c>
      <c r="AL14" s="249">
        <v>0.2</v>
      </c>
      <c r="AM14" s="248">
        <v>720.00200000000007</v>
      </c>
      <c r="AN14" s="248">
        <v>3462.8559999999998</v>
      </c>
      <c r="AP14" s="240"/>
      <c r="AQ14" s="240"/>
      <c r="AR14" s="226"/>
      <c r="AS14" s="226"/>
      <c r="AT14" s="228"/>
      <c r="AU14" s="226"/>
      <c r="AV14" s="240"/>
      <c r="AW14" s="240"/>
      <c r="AX14" s="240"/>
      <c r="AY14" s="240"/>
      <c r="AZ14" s="240"/>
    </row>
    <row r="15" spans="1:52" ht="24" customHeight="1" x14ac:dyDescent="0.25">
      <c r="A15" s="64" t="s">
        <v>67</v>
      </c>
      <c r="B15" s="135">
        <f t="shared" si="8"/>
        <v>6</v>
      </c>
      <c r="C15" s="41" t="str">
        <f>IF(Planilla!C15="","",Planilla!C15)</f>
        <v>Pablito</v>
      </c>
      <c r="D15" s="41" t="str">
        <f>IF(Planilla!D15="","",Planilla!D15)</f>
        <v>Vigilante diurno</v>
      </c>
      <c r="E15" s="70">
        <f>IF(Planilla!E15="","",Planilla!E15)</f>
        <v>31</v>
      </c>
      <c r="F15" s="72">
        <f>Planilla!F15</f>
        <v>700</v>
      </c>
      <c r="G15" s="72">
        <f>Planilla!G15</f>
        <v>0</v>
      </c>
      <c r="H15" s="72">
        <f>Planilla!H15</f>
        <v>0</v>
      </c>
      <c r="I15" s="72">
        <f>Planilla!I15</f>
        <v>0</v>
      </c>
      <c r="J15" s="72">
        <f>Planilla!J15</f>
        <v>700</v>
      </c>
      <c r="K15" s="72">
        <f t="shared" si="0"/>
        <v>21</v>
      </c>
      <c r="L15" s="72">
        <f t="shared" si="1"/>
        <v>50.75</v>
      </c>
      <c r="M15" s="72">
        <f t="shared" si="2"/>
        <v>628.25</v>
      </c>
      <c r="N15" s="72">
        <f t="shared" si="3"/>
        <v>0</v>
      </c>
      <c r="O15" s="72">
        <f t="shared" si="4"/>
        <v>628.25</v>
      </c>
      <c r="P15" s="72">
        <f t="shared" si="5"/>
        <v>33.299999999999997</v>
      </c>
      <c r="Q15" s="71">
        <v>0</v>
      </c>
      <c r="R15" s="72">
        <f t="shared" si="6"/>
        <v>105.05</v>
      </c>
      <c r="S15" s="71">
        <v>0</v>
      </c>
      <c r="T15" s="72">
        <f t="shared" si="7"/>
        <v>594.95000000000005</v>
      </c>
      <c r="U15" s="66"/>
      <c r="W15" s="56">
        <v>0</v>
      </c>
      <c r="Y15" s="189" t="s">
        <v>27</v>
      </c>
      <c r="Z15" s="190"/>
      <c r="AA15" s="190"/>
      <c r="AB15" s="190"/>
      <c r="AC15" s="190"/>
      <c r="AD15" s="191"/>
      <c r="AG15" s="247" t="s">
        <v>182</v>
      </c>
      <c r="AH15" s="248">
        <v>22857.149999999998</v>
      </c>
      <c r="AI15" s="248" t="s">
        <v>37</v>
      </c>
      <c r="AJ15" s="248">
        <v>22857.14</v>
      </c>
      <c r="AK15" s="248">
        <v>3462.86</v>
      </c>
      <c r="AL15" s="249">
        <v>0.3</v>
      </c>
      <c r="AM15" s="248">
        <v>3462.8629999999998</v>
      </c>
      <c r="AN15" s="248" t="s">
        <v>37</v>
      </c>
      <c r="AP15" s="240"/>
      <c r="AQ15" s="240"/>
      <c r="AR15" s="226"/>
      <c r="AS15" s="237">
        <v>720</v>
      </c>
      <c r="AT15" s="226"/>
      <c r="AU15" s="226"/>
      <c r="AV15" s="240"/>
      <c r="AW15" s="240"/>
      <c r="AX15" s="240"/>
      <c r="AY15" s="240"/>
      <c r="AZ15" s="240"/>
    </row>
    <row r="16" spans="1:52" ht="24" customHeight="1" x14ac:dyDescent="0.25">
      <c r="A16" s="64" t="s">
        <v>67</v>
      </c>
      <c r="B16" s="135">
        <f t="shared" si="8"/>
        <v>7</v>
      </c>
      <c r="C16" s="41" t="str">
        <f>IF(Planilla!C16="","",Planilla!C16)</f>
        <v>Rosita</v>
      </c>
      <c r="D16" s="41" t="str">
        <f>IF(Planilla!D16="","",Planilla!D16)</f>
        <v>Recepcionista</v>
      </c>
      <c r="E16" s="70">
        <f>IF(Planilla!E16="","",Planilla!E16)</f>
        <v>31</v>
      </c>
      <c r="F16" s="72">
        <f>Planilla!F16</f>
        <v>761.37</v>
      </c>
      <c r="G16" s="72">
        <f>Planilla!G16</f>
        <v>0</v>
      </c>
      <c r="H16" s="72">
        <f>Planilla!H16</f>
        <v>0</v>
      </c>
      <c r="I16" s="72">
        <f>Planilla!I16</f>
        <v>0</v>
      </c>
      <c r="J16" s="72">
        <f>Planilla!J16</f>
        <v>761.37</v>
      </c>
      <c r="K16" s="72">
        <f t="shared" si="0"/>
        <v>22.84</v>
      </c>
      <c r="L16" s="72">
        <f t="shared" si="1"/>
        <v>55.2</v>
      </c>
      <c r="M16" s="72">
        <f t="shared" si="2"/>
        <v>683.32999999999993</v>
      </c>
      <c r="N16" s="72">
        <f t="shared" si="3"/>
        <v>0</v>
      </c>
      <c r="O16" s="72">
        <f t="shared" si="4"/>
        <v>683.32999999999993</v>
      </c>
      <c r="P16" s="72">
        <f t="shared" si="5"/>
        <v>38.799999999999997</v>
      </c>
      <c r="Q16" s="71">
        <v>0</v>
      </c>
      <c r="R16" s="72">
        <f t="shared" si="6"/>
        <v>116.84</v>
      </c>
      <c r="S16" s="71">
        <v>0</v>
      </c>
      <c r="T16" s="72">
        <f t="shared" si="7"/>
        <v>644.53</v>
      </c>
      <c r="U16" s="66"/>
      <c r="W16" s="56">
        <v>0</v>
      </c>
      <c r="Y16" s="192" t="s">
        <v>28</v>
      </c>
      <c r="Z16" s="192" t="s">
        <v>29</v>
      </c>
      <c r="AA16" s="192" t="s">
        <v>30</v>
      </c>
      <c r="AB16" s="192" t="s">
        <v>31</v>
      </c>
      <c r="AC16" s="192" t="s">
        <v>32</v>
      </c>
      <c r="AD16" s="192" t="s">
        <v>33</v>
      </c>
      <c r="AP16" s="240"/>
      <c r="AQ16" s="240"/>
      <c r="AR16" s="226"/>
      <c r="AS16" s="228"/>
      <c r="AT16" s="227"/>
      <c r="AU16" s="226"/>
      <c r="AV16" s="240"/>
      <c r="AW16" s="240"/>
      <c r="AX16" s="240"/>
      <c r="AY16" s="240"/>
      <c r="AZ16" s="240"/>
    </row>
    <row r="17" spans="1:52" ht="24" customHeight="1" x14ac:dyDescent="0.25">
      <c r="A17" s="64" t="s">
        <v>67</v>
      </c>
      <c r="B17" s="135">
        <f t="shared" si="8"/>
        <v>8</v>
      </c>
      <c r="C17" s="41" t="str">
        <f>IF(Planilla!C17="","",Planilla!C17)</f>
        <v>Carlitos</v>
      </c>
      <c r="D17" s="41" t="str">
        <f>IF(Planilla!D17="","",Planilla!D17)</f>
        <v>Asistente de oficina</v>
      </c>
      <c r="E17" s="70">
        <f>IF(Planilla!E17="","",Planilla!E17)</f>
        <v>31</v>
      </c>
      <c r="F17" s="72">
        <f>Planilla!F17</f>
        <v>761.38</v>
      </c>
      <c r="G17" s="72">
        <f>Planilla!G17</f>
        <v>0</v>
      </c>
      <c r="H17" s="72">
        <f>Planilla!H17</f>
        <v>0</v>
      </c>
      <c r="I17" s="72">
        <f>Planilla!I17</f>
        <v>0</v>
      </c>
      <c r="J17" s="72">
        <f>Planilla!J17</f>
        <v>761.38</v>
      </c>
      <c r="K17" s="72">
        <f t="shared" si="0"/>
        <v>22.84</v>
      </c>
      <c r="L17" s="72">
        <f t="shared" si="1"/>
        <v>55.2</v>
      </c>
      <c r="M17" s="72">
        <f t="shared" si="2"/>
        <v>683.33999999999992</v>
      </c>
      <c r="N17" s="72">
        <f t="shared" si="3"/>
        <v>0</v>
      </c>
      <c r="O17" s="72">
        <f t="shared" si="4"/>
        <v>683.33999999999992</v>
      </c>
      <c r="P17" s="72">
        <f t="shared" si="5"/>
        <v>38.799999999999997</v>
      </c>
      <c r="Q17" s="71">
        <v>0</v>
      </c>
      <c r="R17" s="72">
        <f t="shared" si="6"/>
        <v>116.84</v>
      </c>
      <c r="S17" s="71">
        <v>0</v>
      </c>
      <c r="T17" s="72">
        <f t="shared" si="7"/>
        <v>644.54</v>
      </c>
      <c r="U17" s="66"/>
      <c r="W17" s="56">
        <v>0</v>
      </c>
      <c r="Y17" s="192"/>
      <c r="Z17" s="192"/>
      <c r="AA17" s="192"/>
      <c r="AB17" s="192"/>
      <c r="AC17" s="192"/>
      <c r="AD17" s="192"/>
      <c r="AP17" s="240"/>
      <c r="AQ17" s="240"/>
      <c r="AR17" s="226"/>
      <c r="AS17" s="226"/>
      <c r="AT17" s="226"/>
      <c r="AU17" s="226"/>
      <c r="AV17" s="240"/>
      <c r="AW17" s="240"/>
      <c r="AX17" s="240"/>
      <c r="AY17" s="240"/>
      <c r="AZ17" s="240"/>
    </row>
    <row r="18" spans="1:52" ht="24" customHeight="1" x14ac:dyDescent="0.25">
      <c r="A18" s="64" t="s">
        <v>67</v>
      </c>
      <c r="B18" s="135">
        <f t="shared" si="8"/>
        <v>9</v>
      </c>
      <c r="C18" s="41" t="str">
        <f>IF(Planilla!C18="","",Planilla!C18)</f>
        <v>Anita</v>
      </c>
      <c r="D18" s="41" t="str">
        <f>IF(Planilla!D18="","",Planilla!D18)</f>
        <v>Auxiliar de caja</v>
      </c>
      <c r="E18" s="70">
        <f>IF(Planilla!E18="","",Planilla!E18)</f>
        <v>31</v>
      </c>
      <c r="F18" s="72">
        <f>Planilla!F18</f>
        <v>783.23</v>
      </c>
      <c r="G18" s="72">
        <f>Planilla!G18</f>
        <v>0</v>
      </c>
      <c r="H18" s="72">
        <f>Planilla!H18</f>
        <v>0</v>
      </c>
      <c r="I18" s="72">
        <f>Planilla!I18</f>
        <v>0</v>
      </c>
      <c r="J18" s="72">
        <f>Planilla!J18</f>
        <v>783.23</v>
      </c>
      <c r="K18" s="72">
        <f t="shared" si="0"/>
        <v>23.5</v>
      </c>
      <c r="L18" s="72">
        <f t="shared" si="1"/>
        <v>56.78</v>
      </c>
      <c r="M18" s="72">
        <f t="shared" si="2"/>
        <v>702.95</v>
      </c>
      <c r="N18" s="72">
        <f t="shared" si="3"/>
        <v>0</v>
      </c>
      <c r="O18" s="72">
        <f t="shared" si="4"/>
        <v>702.95</v>
      </c>
      <c r="P18" s="72">
        <f t="shared" si="5"/>
        <v>40.770000000000003</v>
      </c>
      <c r="Q18" s="71">
        <v>0</v>
      </c>
      <c r="R18" s="72">
        <f t="shared" si="6"/>
        <v>121.05000000000001</v>
      </c>
      <c r="S18" s="71">
        <v>0</v>
      </c>
      <c r="T18" s="72">
        <f t="shared" si="7"/>
        <v>662.18000000000006</v>
      </c>
      <c r="U18" s="66"/>
      <c r="W18" s="56">
        <v>0</v>
      </c>
      <c r="Y18" s="113" t="str">
        <f>IF($T$1="Quincenal",'Parametros Antes'!H12,IF($T$1="Mensual",'Parametros Antes'!O12,IF($T$1="Semanal",'Parametros Antes'!A12)))</f>
        <v>I</v>
      </c>
      <c r="Z18" s="116">
        <f>IF($T$1="Quincenal",'Parametros Antes'!I12,IF($T$1="Mensual",'Parametros Antes'!P12,IF($T$1="Semanal",'Parametros Antes'!B12)))</f>
        <v>0.01</v>
      </c>
      <c r="AA18" s="116">
        <f>IF($T$1="Quincenal",'Parametros Antes'!J12,IF($T$1="Mensual",'Parametros Antes'!Q12,IF($T$1="Semanal",'Parametros Antes'!C12)))</f>
        <v>472</v>
      </c>
      <c r="AB18" s="119">
        <f>IF($T$1="Quincenal",'Parametros Antes'!K12,IF($T$1="Mensual",'Parametros Antes'!R12,IF($T$1="Semanal",'Parametros Antes'!D12)))</f>
        <v>0</v>
      </c>
      <c r="AC18" s="116">
        <f>IF($T$1="Quincenal",'Parametros Antes'!L12,IF($T$1="Mensual",'Parametros Antes'!S12,IF($T$1="Semanal",'Parametros Antes'!E12)))</f>
        <v>0</v>
      </c>
      <c r="AD18" s="122">
        <f>IF($T$1="Quincenal",'Parametros Antes'!M12,IF($T$1="Mensual",'Parametros Antes'!T12,IF($T$1="Semanal",'Parametros Antes'!F12)))</f>
        <v>0</v>
      </c>
      <c r="AP18" s="240"/>
      <c r="AQ18" s="240"/>
      <c r="AR18" s="230">
        <v>212.12</v>
      </c>
      <c r="AS18" s="227"/>
      <c r="AT18" s="226"/>
      <c r="AU18" s="226"/>
      <c r="AV18" s="240"/>
      <c r="AW18" s="240"/>
      <c r="AX18" s="240"/>
      <c r="AY18" s="240"/>
      <c r="AZ18" s="240"/>
    </row>
    <row r="19" spans="1:52" ht="24" customHeight="1" x14ac:dyDescent="0.25">
      <c r="A19" s="64" t="s">
        <v>67</v>
      </c>
      <c r="B19" s="135">
        <f t="shared" si="8"/>
        <v>10</v>
      </c>
      <c r="C19" s="41" t="str">
        <f>IF(Planilla!C19="","",Planilla!C19)</f>
        <v>Jorgito</v>
      </c>
      <c r="D19" s="41" t="str">
        <f>IF(Planilla!D19="","",Planilla!D19)</f>
        <v>Ayudante técnico</v>
      </c>
      <c r="E19" s="70">
        <f>IF(Planilla!E19="","",Planilla!E19)</f>
        <v>31</v>
      </c>
      <c r="F19" s="72">
        <f>Planilla!F19</f>
        <v>783.24</v>
      </c>
      <c r="G19" s="72">
        <f>Planilla!G19</f>
        <v>0</v>
      </c>
      <c r="H19" s="72">
        <f>Planilla!H19</f>
        <v>0</v>
      </c>
      <c r="I19" s="72">
        <f>Planilla!I19</f>
        <v>0</v>
      </c>
      <c r="J19" s="72">
        <f>Planilla!J19</f>
        <v>783.24</v>
      </c>
      <c r="K19" s="72">
        <f t="shared" si="0"/>
        <v>23.5</v>
      </c>
      <c r="L19" s="72">
        <f t="shared" si="1"/>
        <v>56.78</v>
      </c>
      <c r="M19" s="72">
        <f t="shared" si="2"/>
        <v>702.96</v>
      </c>
      <c r="N19" s="72">
        <f t="shared" si="3"/>
        <v>0</v>
      </c>
      <c r="O19" s="72">
        <f t="shared" si="4"/>
        <v>702.96</v>
      </c>
      <c r="P19" s="72">
        <f t="shared" si="5"/>
        <v>40.770000000000003</v>
      </c>
      <c r="Q19" s="71">
        <v>0</v>
      </c>
      <c r="R19" s="72">
        <f t="shared" si="6"/>
        <v>121.05000000000001</v>
      </c>
      <c r="S19" s="71">
        <v>0</v>
      </c>
      <c r="T19" s="72">
        <f t="shared" si="7"/>
        <v>662.19</v>
      </c>
      <c r="U19" s="66"/>
      <c r="W19" s="56">
        <v>0</v>
      </c>
      <c r="Y19" s="114" t="str">
        <f>IF($T$1="Quincenal",'Parametros Antes'!H13,IF($T$1="Mensual",'Parametros Antes'!O13,IF($T$1="Semanal",'Parametros Antes'!A13)))</f>
        <v>II</v>
      </c>
      <c r="Z19" s="117">
        <f>IF($T$1="Quincenal",'Parametros Antes'!I13,IF($T$1="Mensual",'Parametros Antes'!P13,IF($T$1="Semanal",'Parametros Antes'!B13)))</f>
        <v>472.01</v>
      </c>
      <c r="AA19" s="117">
        <f>IF($T$1="Quincenal",'Parametros Antes'!J13,IF($T$1="Mensual",'Parametros Antes'!Q13,IF($T$1="Semanal",'Parametros Antes'!C13)))</f>
        <v>895.24</v>
      </c>
      <c r="AB19" s="120">
        <f>IF($T$1="Quincenal",'Parametros Antes'!K13,IF($T$1="Mensual",'Parametros Antes'!R13,IF($T$1="Semanal",'Parametros Antes'!D13)))</f>
        <v>472</v>
      </c>
      <c r="AC19" s="117">
        <f>IF($T$1="Quincenal",'Parametros Antes'!L13,IF($T$1="Mensual",'Parametros Antes'!S13,IF($T$1="Semanal",'Parametros Antes'!E13)))</f>
        <v>17.670000000000002</v>
      </c>
      <c r="AD19" s="123">
        <f>IF($T$1="Quincenal",'Parametros Antes'!M13,IF($T$1="Mensual",'Parametros Antes'!T13,IF($T$1="Semanal",'Parametros Antes'!F13)))</f>
        <v>0.1</v>
      </c>
      <c r="AP19" s="240"/>
      <c r="AQ19" s="240"/>
      <c r="AR19" s="226"/>
      <c r="AS19" s="226"/>
      <c r="AT19" s="226"/>
      <c r="AU19" s="226"/>
      <c r="AV19" s="240"/>
      <c r="AW19" s="240"/>
      <c r="AX19" s="240"/>
      <c r="AY19" s="240"/>
      <c r="AZ19" s="240"/>
    </row>
    <row r="20" spans="1:52" ht="24" customHeight="1" x14ac:dyDescent="0.25">
      <c r="A20" s="64" t="s">
        <v>67</v>
      </c>
      <c r="B20" s="135">
        <f t="shared" si="8"/>
        <v>11</v>
      </c>
      <c r="C20" s="41" t="str">
        <f>IF(Planilla!C20="","",Planilla!C20)</f>
        <v>Clarita</v>
      </c>
      <c r="D20" s="41" t="str">
        <f>IF(Planilla!D20="","",Planilla!D20)</f>
        <v>Auxiliar contable</v>
      </c>
      <c r="E20" s="70">
        <f>IF(Planilla!E20="","",Planilla!E20)</f>
        <v>31</v>
      </c>
      <c r="F20" s="72">
        <f>Planilla!F20</f>
        <v>783.25</v>
      </c>
      <c r="G20" s="72">
        <f>Planilla!G20</f>
        <v>0</v>
      </c>
      <c r="H20" s="72">
        <f>Planilla!H20</f>
        <v>0</v>
      </c>
      <c r="I20" s="72">
        <f>Planilla!I20</f>
        <v>0</v>
      </c>
      <c r="J20" s="72">
        <f>Planilla!J20</f>
        <v>783.25</v>
      </c>
      <c r="K20" s="72">
        <f t="shared" si="0"/>
        <v>23.5</v>
      </c>
      <c r="L20" s="72">
        <f t="shared" si="1"/>
        <v>56.79</v>
      </c>
      <c r="M20" s="72">
        <f t="shared" si="2"/>
        <v>702.96</v>
      </c>
      <c r="N20" s="72">
        <f t="shared" si="3"/>
        <v>0</v>
      </c>
      <c r="O20" s="72">
        <f t="shared" si="4"/>
        <v>702.96</v>
      </c>
      <c r="P20" s="72">
        <f t="shared" si="5"/>
        <v>40.770000000000003</v>
      </c>
      <c r="Q20" s="71">
        <v>0</v>
      </c>
      <c r="R20" s="72">
        <f t="shared" si="6"/>
        <v>121.06</v>
      </c>
      <c r="S20" s="71">
        <v>0</v>
      </c>
      <c r="T20" s="72">
        <f t="shared" si="7"/>
        <v>662.19</v>
      </c>
      <c r="U20" s="66"/>
      <c r="W20" s="56">
        <v>0</v>
      </c>
      <c r="Y20" s="114" t="str">
        <f>IF($T$1="Quincenal",'Parametros Antes'!H14,IF($T$1="Mensual",'Parametros Antes'!O14,IF($T$1="Semanal",'Parametros Antes'!A14)))</f>
        <v>III</v>
      </c>
      <c r="Z20" s="117">
        <f>IF($T$1="Quincenal",'Parametros Antes'!I14,IF($T$1="Mensual",'Parametros Antes'!P14,IF($T$1="Semanal",'Parametros Antes'!B14)))</f>
        <v>895.25</v>
      </c>
      <c r="AA20" s="117">
        <f>IF($T$1="Quincenal",'Parametros Antes'!J14,IF($T$1="Mensual",'Parametros Antes'!Q14,IF($T$1="Semanal",'Parametros Antes'!C14)))</f>
        <v>2038.1</v>
      </c>
      <c r="AB20" s="120">
        <f>IF($T$1="Quincenal",'Parametros Antes'!K14,IF($T$1="Mensual",'Parametros Antes'!R14,IF($T$1="Semanal",'Parametros Antes'!D14)))</f>
        <v>895.24</v>
      </c>
      <c r="AC20" s="117">
        <f>IF($T$1="Quincenal",'Parametros Antes'!L14,IF($T$1="Mensual",'Parametros Antes'!S14,IF($T$1="Semanal",'Parametros Antes'!E14)))</f>
        <v>60</v>
      </c>
      <c r="AD20" s="123">
        <f>IF($T$1="Quincenal",'Parametros Antes'!M14,IF($T$1="Mensual",'Parametros Antes'!T14,IF($T$1="Semanal",'Parametros Antes'!F14)))</f>
        <v>0.2</v>
      </c>
      <c r="AP20" s="240"/>
      <c r="AQ20" s="240"/>
      <c r="AR20" s="225">
        <v>0</v>
      </c>
      <c r="AS20" s="226"/>
      <c r="AT20" s="226"/>
      <c r="AU20" s="226"/>
      <c r="AV20" s="240"/>
      <c r="AW20" s="240"/>
      <c r="AX20" s="240"/>
      <c r="AY20" s="240"/>
      <c r="AZ20" s="240"/>
    </row>
    <row r="21" spans="1:52" ht="24" customHeight="1" x14ac:dyDescent="0.25">
      <c r="A21" s="64" t="s">
        <v>67</v>
      </c>
      <c r="B21" s="135">
        <f t="shared" si="8"/>
        <v>12</v>
      </c>
      <c r="C21" s="41" t="str">
        <f>IF(Planilla!C21="","",Planilla!C21)</f>
        <v>Tomasito</v>
      </c>
      <c r="D21" s="41" t="str">
        <f>IF(Planilla!D21="","",Planilla!D21)</f>
        <v>Encargado de inventario</v>
      </c>
      <c r="E21" s="70">
        <f>IF(Planilla!E21="","",Planilla!E21)</f>
        <v>31</v>
      </c>
      <c r="F21" s="72">
        <f>Planilla!F21</f>
        <v>800</v>
      </c>
      <c r="G21" s="72">
        <f>Planilla!G21</f>
        <v>0</v>
      </c>
      <c r="H21" s="72">
        <f>Planilla!H21</f>
        <v>0</v>
      </c>
      <c r="I21" s="72">
        <f>Planilla!I21</f>
        <v>0</v>
      </c>
      <c r="J21" s="72">
        <f>Planilla!J21</f>
        <v>800</v>
      </c>
      <c r="K21" s="72">
        <f t="shared" si="0"/>
        <v>24</v>
      </c>
      <c r="L21" s="72">
        <f t="shared" si="1"/>
        <v>58</v>
      </c>
      <c r="M21" s="72">
        <f t="shared" si="2"/>
        <v>718</v>
      </c>
      <c r="N21" s="72">
        <f t="shared" si="3"/>
        <v>0</v>
      </c>
      <c r="O21" s="72">
        <f t="shared" si="4"/>
        <v>718</v>
      </c>
      <c r="P21" s="72">
        <f t="shared" si="5"/>
        <v>42.27</v>
      </c>
      <c r="Q21" s="71">
        <v>0</v>
      </c>
      <c r="R21" s="72">
        <f t="shared" si="6"/>
        <v>124.27000000000001</v>
      </c>
      <c r="S21" s="71">
        <v>0</v>
      </c>
      <c r="T21" s="72">
        <f t="shared" si="7"/>
        <v>675.73</v>
      </c>
      <c r="U21" s="66"/>
      <c r="W21" s="56">
        <v>0</v>
      </c>
      <c r="Y21" s="115" t="str">
        <f>IF($T$1="Quincenal",'Parametros Antes'!H15,IF($T$1="Mensual",'Parametros Antes'!O15,IF($T$1="Semanal",'Parametros Antes'!A15)))</f>
        <v>IV</v>
      </c>
      <c r="Z21" s="118">
        <f>IF($T$1="Quincenal",'Parametros Antes'!I15,IF($T$1="Mensual",'Parametros Antes'!P15,IF($T$1="Semanal",'Parametros Antes'!B15)))</f>
        <v>2038.11</v>
      </c>
      <c r="AA21" s="118" t="str">
        <f>IF($T$1="Quincenal",'Parametros Antes'!J15,IF($T$1="Mensual",'Parametros Antes'!Q15,IF($T$1="Semanal",'Parametros Antes'!C15)))</f>
        <v>En adelante</v>
      </c>
      <c r="AB21" s="121">
        <f>IF($T$1="Quincenal",'Parametros Antes'!K15,IF($T$1="Mensual",'Parametros Antes'!R15,IF($T$1="Semanal",'Parametros Antes'!D15)))</f>
        <v>2038.1</v>
      </c>
      <c r="AC21" s="118">
        <f>IF($T$1="Quincenal",'Parametros Antes'!L15,IF($T$1="Mensual",'Parametros Antes'!S15,IF($T$1="Semanal",'Parametros Antes'!E15)))</f>
        <v>288.57</v>
      </c>
      <c r="AD21" s="124">
        <f>IF($T$1="Quincenal",'Parametros Antes'!M15,IF($T$1="Mensual",'Parametros Antes'!T15,IF($T$1="Semanal",'Parametros Antes'!F15)))</f>
        <v>0.3</v>
      </c>
    </row>
    <row r="22" spans="1:52" ht="24" customHeight="1" x14ac:dyDescent="0.25">
      <c r="A22" s="64" t="s">
        <v>67</v>
      </c>
      <c r="B22" s="135">
        <f t="shared" si="8"/>
        <v>13</v>
      </c>
      <c r="C22" s="41" t="str">
        <f>IF(Planilla!C22="","",Planilla!C22)</f>
        <v>Angelita</v>
      </c>
      <c r="D22" s="41" t="str">
        <f>IF(Planilla!D22="","",Planilla!D22)</f>
        <v>Secretaria administrativa</v>
      </c>
      <c r="E22" s="70">
        <f>IF(Planilla!E22="","",Planilla!E22)</f>
        <v>31</v>
      </c>
      <c r="F22" s="72">
        <f>Planilla!F22</f>
        <v>844.94</v>
      </c>
      <c r="G22" s="72">
        <f>Planilla!G22</f>
        <v>0</v>
      </c>
      <c r="H22" s="72">
        <f>Planilla!H22</f>
        <v>0</v>
      </c>
      <c r="I22" s="72">
        <f>Planilla!I22</f>
        <v>0</v>
      </c>
      <c r="J22" s="72">
        <f>Planilla!J22</f>
        <v>844.94</v>
      </c>
      <c r="K22" s="72">
        <f t="shared" si="0"/>
        <v>25.35</v>
      </c>
      <c r="L22" s="72">
        <f t="shared" si="1"/>
        <v>61.26</v>
      </c>
      <c r="M22" s="72">
        <f t="shared" si="2"/>
        <v>758.33</v>
      </c>
      <c r="N22" s="72">
        <f t="shared" si="3"/>
        <v>0</v>
      </c>
      <c r="O22" s="72">
        <f t="shared" si="4"/>
        <v>758.33</v>
      </c>
      <c r="P22" s="72">
        <f t="shared" si="5"/>
        <v>46.3</v>
      </c>
      <c r="Q22" s="71">
        <v>0</v>
      </c>
      <c r="R22" s="72">
        <f t="shared" si="6"/>
        <v>132.91</v>
      </c>
      <c r="S22" s="71">
        <v>0</v>
      </c>
      <c r="T22" s="72">
        <f t="shared" si="7"/>
        <v>712.03000000000009</v>
      </c>
      <c r="U22" s="66"/>
      <c r="W22" s="56">
        <v>0</v>
      </c>
      <c r="Y22"/>
      <c r="Z22"/>
    </row>
    <row r="23" spans="1:52" ht="24" customHeight="1" x14ac:dyDescent="0.25">
      <c r="A23" s="64" t="s">
        <v>67</v>
      </c>
      <c r="B23" s="135">
        <f t="shared" si="8"/>
        <v>14</v>
      </c>
      <c r="C23" s="41" t="str">
        <f>IF(Planilla!C23="","",Planilla!C23)</f>
        <v>Fernandito</v>
      </c>
      <c r="D23" s="41" t="str">
        <f>IF(Planilla!D23="","",Planilla!D23)</f>
        <v>Técnico en soporte</v>
      </c>
      <c r="E23" s="70">
        <f>IF(Planilla!E23="","",Planilla!E23)</f>
        <v>31</v>
      </c>
      <c r="F23" s="72">
        <f>Planilla!F23</f>
        <v>844.95</v>
      </c>
      <c r="G23" s="72">
        <f>Planilla!G23</f>
        <v>0</v>
      </c>
      <c r="H23" s="72">
        <f>Planilla!H23</f>
        <v>0</v>
      </c>
      <c r="I23" s="72">
        <f>Planilla!I23</f>
        <v>0</v>
      </c>
      <c r="J23" s="72">
        <f>Planilla!J23</f>
        <v>844.95</v>
      </c>
      <c r="K23" s="72">
        <f t="shared" si="0"/>
        <v>25.35</v>
      </c>
      <c r="L23" s="72">
        <f t="shared" si="1"/>
        <v>61.26</v>
      </c>
      <c r="M23" s="72">
        <f t="shared" si="2"/>
        <v>758.34</v>
      </c>
      <c r="N23" s="72">
        <f t="shared" si="3"/>
        <v>0</v>
      </c>
      <c r="O23" s="72">
        <f t="shared" si="4"/>
        <v>758.34</v>
      </c>
      <c r="P23" s="72">
        <f t="shared" si="5"/>
        <v>46.3</v>
      </c>
      <c r="Q23" s="71">
        <v>0</v>
      </c>
      <c r="R23" s="72">
        <f t="shared" si="6"/>
        <v>132.91</v>
      </c>
      <c r="S23" s="71">
        <v>0</v>
      </c>
      <c r="T23" s="72">
        <f t="shared" si="7"/>
        <v>712.04000000000008</v>
      </c>
      <c r="U23" s="67"/>
      <c r="W23" s="56">
        <v>0</v>
      </c>
    </row>
    <row r="24" spans="1:52" ht="24" customHeight="1" x14ac:dyDescent="0.25">
      <c r="A24" s="64" t="s">
        <v>67</v>
      </c>
      <c r="B24" s="135">
        <f t="shared" si="8"/>
        <v>15</v>
      </c>
      <c r="C24" s="41" t="str">
        <f>IF(Planilla!C24="","",Planilla!C24)</f>
        <v>Laurita</v>
      </c>
      <c r="D24" s="41" t="str">
        <f>IF(Planilla!D24="","",Planilla!D24)</f>
        <v>Asistente de recursos humanos</v>
      </c>
      <c r="E24" s="70">
        <f>IF(Planilla!E24="","",Planilla!E24)</f>
        <v>31</v>
      </c>
      <c r="F24" s="72">
        <f>Planilla!F24</f>
        <v>861.42</v>
      </c>
      <c r="G24" s="72">
        <f>Planilla!G24</f>
        <v>0</v>
      </c>
      <c r="H24" s="72">
        <f>Planilla!H24</f>
        <v>0</v>
      </c>
      <c r="I24" s="72">
        <f>Planilla!I24</f>
        <v>0</v>
      </c>
      <c r="J24" s="72">
        <f>Planilla!J24</f>
        <v>861.42</v>
      </c>
      <c r="K24" s="72">
        <f t="shared" si="0"/>
        <v>25.84</v>
      </c>
      <c r="L24" s="72">
        <f t="shared" si="1"/>
        <v>62.45</v>
      </c>
      <c r="M24" s="72">
        <f t="shared" si="2"/>
        <v>773.12999999999988</v>
      </c>
      <c r="N24" s="72">
        <f t="shared" si="3"/>
        <v>0</v>
      </c>
      <c r="O24" s="72">
        <f t="shared" si="4"/>
        <v>773.12999999999988</v>
      </c>
      <c r="P24" s="72">
        <f t="shared" si="5"/>
        <v>47.78</v>
      </c>
      <c r="Q24" s="71">
        <v>0</v>
      </c>
      <c r="R24" s="72">
        <f t="shared" si="6"/>
        <v>136.07</v>
      </c>
      <c r="S24" s="71">
        <v>0</v>
      </c>
      <c r="T24" s="72">
        <f t="shared" si="7"/>
        <v>725.34999999999991</v>
      </c>
      <c r="U24" s="66"/>
      <c r="W24" s="56">
        <v>0</v>
      </c>
    </row>
    <row r="25" spans="1:52" ht="24" customHeight="1" x14ac:dyDescent="0.25">
      <c r="A25" s="64" t="s">
        <v>67</v>
      </c>
      <c r="B25" s="135">
        <f t="shared" si="8"/>
        <v>16</v>
      </c>
      <c r="C25" s="41" t="str">
        <f>IF(Planilla!C25="","",Planilla!C25)</f>
        <v>Ernestito</v>
      </c>
      <c r="D25" s="41" t="str">
        <f>IF(Planilla!D25="","",Planilla!D25)</f>
        <v>Conserje de planta</v>
      </c>
      <c r="E25" s="70">
        <f>IF(Planilla!E25="","",Planilla!E25)</f>
        <v>31</v>
      </c>
      <c r="F25" s="72">
        <f>Planilla!F25</f>
        <v>861.43</v>
      </c>
      <c r="G25" s="72">
        <f>Planilla!G25</f>
        <v>0</v>
      </c>
      <c r="H25" s="72">
        <f>Planilla!H25</f>
        <v>0</v>
      </c>
      <c r="I25" s="72">
        <f>Planilla!I25</f>
        <v>0</v>
      </c>
      <c r="J25" s="72">
        <f>Planilla!J25</f>
        <v>861.43</v>
      </c>
      <c r="K25" s="72">
        <f t="shared" si="0"/>
        <v>25.84</v>
      </c>
      <c r="L25" s="72">
        <f t="shared" si="1"/>
        <v>62.45</v>
      </c>
      <c r="M25" s="72">
        <f t="shared" si="2"/>
        <v>773.13999999999987</v>
      </c>
      <c r="N25" s="72">
        <f t="shared" si="3"/>
        <v>0</v>
      </c>
      <c r="O25" s="72">
        <f t="shared" si="4"/>
        <v>773.13999999999987</v>
      </c>
      <c r="P25" s="72">
        <f t="shared" si="5"/>
        <v>47.78</v>
      </c>
      <c r="Q25" s="71">
        <v>0</v>
      </c>
      <c r="R25" s="72">
        <f t="shared" si="6"/>
        <v>136.07</v>
      </c>
      <c r="S25" s="71">
        <v>0</v>
      </c>
      <c r="T25" s="72">
        <f t="shared" si="7"/>
        <v>725.3599999999999</v>
      </c>
      <c r="U25" s="66"/>
      <c r="W25" s="56">
        <v>0</v>
      </c>
    </row>
    <row r="26" spans="1:52" ht="24" customHeight="1" x14ac:dyDescent="0.25">
      <c r="A26" s="64" t="s">
        <v>67</v>
      </c>
      <c r="B26" s="135">
        <f t="shared" si="8"/>
        <v>17</v>
      </c>
      <c r="C26" s="41" t="str">
        <f>IF(Planilla!C26="","",Planilla!C26)</f>
        <v>Lupita</v>
      </c>
      <c r="D26" s="41" t="str">
        <f>IF(Planilla!D26="","",Planilla!D26)</f>
        <v>Auxiliar de logística</v>
      </c>
      <c r="E26" s="70">
        <f>IF(Planilla!E26="","",Planilla!E26)</f>
        <v>31</v>
      </c>
      <c r="F26" s="72">
        <f>Planilla!F26</f>
        <v>861.44</v>
      </c>
      <c r="G26" s="72">
        <f>Planilla!G26</f>
        <v>0</v>
      </c>
      <c r="H26" s="72">
        <f>Planilla!H26</f>
        <v>0</v>
      </c>
      <c r="I26" s="72">
        <f>Planilla!I26</f>
        <v>0</v>
      </c>
      <c r="J26" s="72">
        <f>Planilla!J26</f>
        <v>861.44</v>
      </c>
      <c r="K26" s="72">
        <f t="shared" si="0"/>
        <v>25.84</v>
      </c>
      <c r="L26" s="72">
        <f t="shared" si="1"/>
        <v>62.45</v>
      </c>
      <c r="M26" s="72">
        <f t="shared" si="2"/>
        <v>773.15</v>
      </c>
      <c r="N26" s="72">
        <f t="shared" si="3"/>
        <v>0</v>
      </c>
      <c r="O26" s="72">
        <f t="shared" si="4"/>
        <v>773.15</v>
      </c>
      <c r="P26" s="72">
        <f t="shared" si="5"/>
        <v>47.79</v>
      </c>
      <c r="Q26" s="71">
        <v>0</v>
      </c>
      <c r="R26" s="72">
        <f t="shared" si="6"/>
        <v>136.08000000000001</v>
      </c>
      <c r="S26" s="71">
        <v>0</v>
      </c>
      <c r="T26" s="72">
        <f t="shared" si="7"/>
        <v>725.36</v>
      </c>
      <c r="U26" s="67"/>
      <c r="W26" s="56">
        <v>0</v>
      </c>
      <c r="Y26" s="140">
        <f>IF($T$1="Quincenal",'Parametros Antes'!H20,IF($T$1="Mensual",'Parametros Antes'!O20,IF($T$1="Semanal",'Parametros Antes'!A20)))</f>
        <v>0</v>
      </c>
      <c r="Z26" s="141"/>
      <c r="AA26" s="141"/>
      <c r="AB26" s="116">
        <f>IF($T$1="Quincenal",'Parametros Antes'!K20,IF($T$1="Mensual",'Parametros Antes'!R20,IF($T$1="Semanal",'Parametros Antes'!D20)))</f>
        <v>0</v>
      </c>
    </row>
    <row r="27" spans="1:52" ht="24" customHeight="1" x14ac:dyDescent="0.25">
      <c r="A27" s="64" t="s">
        <v>67</v>
      </c>
      <c r="B27" s="135">
        <f t="shared" si="8"/>
        <v>18</v>
      </c>
      <c r="C27" s="41" t="str">
        <f>IF(Planilla!C27="","",Planilla!C27)</f>
        <v>Robertito</v>
      </c>
      <c r="D27" s="41" t="str">
        <f>IF(Planilla!D27="","",Planilla!D27)</f>
        <v>Asistente de compras</v>
      </c>
      <c r="E27" s="70">
        <f>IF(Planilla!E27="","",Planilla!E27)</f>
        <v>31</v>
      </c>
      <c r="F27" s="72">
        <f>Planilla!F27</f>
        <v>997.48</v>
      </c>
      <c r="G27" s="72">
        <f>Planilla!G27</f>
        <v>0</v>
      </c>
      <c r="H27" s="72">
        <f>Planilla!H27</f>
        <v>0</v>
      </c>
      <c r="I27" s="72">
        <f>Planilla!I27</f>
        <v>0</v>
      </c>
      <c r="J27" s="72">
        <f>Planilla!J27</f>
        <v>997.48</v>
      </c>
      <c r="K27" s="72">
        <f t="shared" si="0"/>
        <v>29.92</v>
      </c>
      <c r="L27" s="72">
        <f t="shared" si="1"/>
        <v>72.319999999999993</v>
      </c>
      <c r="M27" s="72">
        <f t="shared" si="2"/>
        <v>895.24</v>
      </c>
      <c r="N27" s="72">
        <f t="shared" si="3"/>
        <v>0</v>
      </c>
      <c r="O27" s="72">
        <f t="shared" si="4"/>
        <v>895.24</v>
      </c>
      <c r="P27" s="72">
        <f t="shared" si="5"/>
        <v>59.99</v>
      </c>
      <c r="Q27" s="71">
        <v>0</v>
      </c>
      <c r="R27" s="72">
        <f t="shared" si="6"/>
        <v>162.22999999999999</v>
      </c>
      <c r="S27" s="71">
        <v>0</v>
      </c>
      <c r="T27" s="72">
        <f t="shared" si="7"/>
        <v>835.25</v>
      </c>
      <c r="U27" s="66"/>
      <c r="W27" s="56">
        <v>0</v>
      </c>
      <c r="Y27" s="142">
        <f>IF($T$1="Quincenal",'Parametros Antes'!H21,IF($T$1="Mensual",'Parametros Antes'!O21,IF($T$1="Semanal",'Parametros Antes'!A21)))</f>
        <v>0</v>
      </c>
      <c r="Z27" s="143"/>
      <c r="AA27" s="143"/>
      <c r="AB27" s="118">
        <f>IF($T$1="Quincenal",'Parametros Antes'!K21,IF($T$1="Mensual",'Parametros Antes'!R21,IF($T$1="Semanal",'Parametros Antes'!D21)))</f>
        <v>0</v>
      </c>
    </row>
    <row r="28" spans="1:52" ht="24" customHeight="1" x14ac:dyDescent="0.25">
      <c r="A28" s="64" t="s">
        <v>67</v>
      </c>
      <c r="B28" s="135">
        <f t="shared" si="8"/>
        <v>19</v>
      </c>
      <c r="C28" s="41" t="str">
        <f>IF(Planilla!C28="","",Planilla!C28)</f>
        <v>Carmencita</v>
      </c>
      <c r="D28" s="41" t="str">
        <f>IF(Planilla!D28="","",Planilla!D28)</f>
        <v>Analista de atención al cliente</v>
      </c>
      <c r="E28" s="70">
        <f>IF(Planilla!E28="","",Planilla!E28)</f>
        <v>31</v>
      </c>
      <c r="F28" s="72">
        <f>Planilla!F28</f>
        <v>997.49</v>
      </c>
      <c r="G28" s="72">
        <f>Planilla!G28</f>
        <v>0</v>
      </c>
      <c r="H28" s="72">
        <f>Planilla!H28</f>
        <v>0</v>
      </c>
      <c r="I28" s="72">
        <f>Planilla!I28</f>
        <v>0</v>
      </c>
      <c r="J28" s="72">
        <f>Planilla!J28</f>
        <v>997.49</v>
      </c>
      <c r="K28" s="72">
        <f t="shared" si="0"/>
        <v>29.92</v>
      </c>
      <c r="L28" s="72">
        <f t="shared" si="1"/>
        <v>72.319999999999993</v>
      </c>
      <c r="M28" s="72">
        <f t="shared" si="2"/>
        <v>895.25</v>
      </c>
      <c r="N28" s="72">
        <f t="shared" si="3"/>
        <v>0</v>
      </c>
      <c r="O28" s="72">
        <f t="shared" si="4"/>
        <v>895.25</v>
      </c>
      <c r="P28" s="72">
        <f t="shared" si="5"/>
        <v>60</v>
      </c>
      <c r="Q28" s="71">
        <v>0</v>
      </c>
      <c r="R28" s="72">
        <f t="shared" si="6"/>
        <v>162.24</v>
      </c>
      <c r="S28" s="71">
        <v>0</v>
      </c>
      <c r="T28" s="72">
        <f t="shared" si="7"/>
        <v>835.25</v>
      </c>
      <c r="U28" s="66"/>
      <c r="W28" s="56">
        <v>0</v>
      </c>
    </row>
    <row r="29" spans="1:52" ht="24" customHeight="1" x14ac:dyDescent="0.25">
      <c r="A29" s="64" t="s">
        <v>67</v>
      </c>
      <c r="B29" s="135">
        <f t="shared" si="8"/>
        <v>20</v>
      </c>
      <c r="C29" s="41" t="str">
        <f>IF(Planilla!C29="","",Planilla!C29)</f>
        <v>Manolito</v>
      </c>
      <c r="D29" s="41" t="str">
        <f>IF(Planilla!D29="","",Planilla!D29)</f>
        <v>Operador de planta</v>
      </c>
      <c r="E29" s="70">
        <f>IF(Planilla!E29="","",Planilla!E29)</f>
        <v>31</v>
      </c>
      <c r="F29" s="72">
        <f>Planilla!F29</f>
        <v>1008.08</v>
      </c>
      <c r="G29" s="72">
        <f>Planilla!G29</f>
        <v>0</v>
      </c>
      <c r="H29" s="72">
        <f>Planilla!H29</f>
        <v>0</v>
      </c>
      <c r="I29" s="72">
        <f>Planilla!I29</f>
        <v>0</v>
      </c>
      <c r="J29" s="72">
        <f>Planilla!J29</f>
        <v>1008.08</v>
      </c>
      <c r="K29" s="72">
        <f t="shared" si="0"/>
        <v>30</v>
      </c>
      <c r="L29" s="72">
        <f t="shared" si="1"/>
        <v>73.09</v>
      </c>
      <c r="M29" s="72">
        <f t="shared" si="2"/>
        <v>904.99</v>
      </c>
      <c r="N29" s="72">
        <f t="shared" si="3"/>
        <v>0</v>
      </c>
      <c r="O29" s="72">
        <f t="shared" si="4"/>
        <v>904.99</v>
      </c>
      <c r="P29" s="72">
        <f t="shared" si="5"/>
        <v>61.95</v>
      </c>
      <c r="Q29" s="71">
        <v>0</v>
      </c>
      <c r="R29" s="72">
        <f t="shared" si="6"/>
        <v>165.04000000000002</v>
      </c>
      <c r="S29" s="71">
        <v>0</v>
      </c>
      <c r="T29" s="72">
        <f t="shared" si="7"/>
        <v>843.04</v>
      </c>
      <c r="U29" s="67"/>
      <c r="W29" s="57">
        <v>0</v>
      </c>
    </row>
    <row r="30" spans="1:52" ht="24" customHeight="1" x14ac:dyDescent="0.25">
      <c r="A30" s="64" t="s">
        <v>67</v>
      </c>
      <c r="B30" s="135">
        <f t="shared" si="8"/>
        <v>21</v>
      </c>
      <c r="C30" s="41" t="str">
        <f>IF(Planilla!C30="","",Planilla!C30)</f>
        <v>Paulita</v>
      </c>
      <c r="D30" s="41" t="str">
        <f>IF(Planilla!D30="","",Planilla!D30)</f>
        <v>Auxiliar de mercadeo</v>
      </c>
      <c r="E30" s="70">
        <f>IF(Planilla!E30="","",Planilla!E30)</f>
        <v>31</v>
      </c>
      <c r="F30" s="72">
        <f>Planilla!F30</f>
        <v>1008.09</v>
      </c>
      <c r="G30" s="72">
        <f>Planilla!G30</f>
        <v>0</v>
      </c>
      <c r="H30" s="72">
        <f>Planilla!H30</f>
        <v>0</v>
      </c>
      <c r="I30" s="72">
        <f>Planilla!I30</f>
        <v>0</v>
      </c>
      <c r="J30" s="72">
        <f>Planilla!J30</f>
        <v>1008.09</v>
      </c>
      <c r="K30" s="72">
        <f t="shared" si="0"/>
        <v>30</v>
      </c>
      <c r="L30" s="72">
        <f t="shared" si="1"/>
        <v>73.09</v>
      </c>
      <c r="M30" s="72">
        <f t="shared" si="2"/>
        <v>905</v>
      </c>
      <c r="N30" s="72">
        <f t="shared" si="3"/>
        <v>0</v>
      </c>
      <c r="O30" s="72">
        <f t="shared" si="4"/>
        <v>905</v>
      </c>
      <c r="P30" s="72">
        <f t="shared" si="5"/>
        <v>61.95</v>
      </c>
      <c r="Q30" s="71">
        <v>0</v>
      </c>
      <c r="R30" s="72">
        <f t="shared" si="6"/>
        <v>165.04000000000002</v>
      </c>
      <c r="S30" s="71">
        <v>0</v>
      </c>
      <c r="T30" s="72">
        <f t="shared" si="7"/>
        <v>843.05</v>
      </c>
      <c r="U30" s="66"/>
      <c r="W30" s="56">
        <v>0</v>
      </c>
    </row>
    <row r="31" spans="1:52" ht="24" customHeight="1" x14ac:dyDescent="0.25">
      <c r="A31" s="64" t="s">
        <v>67</v>
      </c>
      <c r="B31" s="135">
        <f t="shared" si="8"/>
        <v>22</v>
      </c>
      <c r="C31" s="41" t="str">
        <f>IF(Planilla!C31="","",Planilla!C31)</f>
        <v>Andresito</v>
      </c>
      <c r="D31" s="41" t="str">
        <f>IF(Planilla!D31="","",Planilla!D31)</f>
        <v>Diseñador gráfico</v>
      </c>
      <c r="E31" s="70">
        <f>IF(Planilla!E31="","",Planilla!E31)</f>
        <v>31</v>
      </c>
      <c r="F31" s="72">
        <f>Planilla!F31</f>
        <v>1008.1</v>
      </c>
      <c r="G31" s="72">
        <f>Planilla!G31</f>
        <v>0</v>
      </c>
      <c r="H31" s="72">
        <f>Planilla!H31</f>
        <v>0</v>
      </c>
      <c r="I31" s="72">
        <f>Planilla!I31</f>
        <v>0</v>
      </c>
      <c r="J31" s="72">
        <f>Planilla!J31</f>
        <v>1008.1</v>
      </c>
      <c r="K31" s="72">
        <f t="shared" si="0"/>
        <v>30</v>
      </c>
      <c r="L31" s="72">
        <f t="shared" si="1"/>
        <v>73.09</v>
      </c>
      <c r="M31" s="72">
        <f t="shared" si="2"/>
        <v>905.01</v>
      </c>
      <c r="N31" s="72">
        <f t="shared" si="3"/>
        <v>0</v>
      </c>
      <c r="O31" s="72">
        <f t="shared" si="4"/>
        <v>905.01</v>
      </c>
      <c r="P31" s="72">
        <f t="shared" si="5"/>
        <v>61.95</v>
      </c>
      <c r="Q31" s="71">
        <v>0</v>
      </c>
      <c r="R31" s="72">
        <f t="shared" si="6"/>
        <v>165.04000000000002</v>
      </c>
      <c r="S31" s="71">
        <v>0</v>
      </c>
      <c r="T31" s="72">
        <f t="shared" si="7"/>
        <v>843.06</v>
      </c>
      <c r="U31" s="67"/>
      <c r="W31" s="56">
        <v>0</v>
      </c>
    </row>
    <row r="32" spans="1:52" ht="24" customHeight="1" x14ac:dyDescent="0.25">
      <c r="A32" s="64" t="s">
        <v>67</v>
      </c>
      <c r="B32" s="135">
        <f t="shared" si="8"/>
        <v>23</v>
      </c>
      <c r="C32" s="41" t="str">
        <f>IF(Planilla!C32="","",Planilla!C32)</f>
        <v>Elenita</v>
      </c>
      <c r="D32" s="41" t="str">
        <f>IF(Planilla!D32="","",Planilla!D32)</f>
        <v>Analista financiera</v>
      </c>
      <c r="E32" s="70">
        <f>IF(Planilla!E32="","",Planilla!E32)</f>
        <v>31</v>
      </c>
      <c r="F32" s="72">
        <f>Planilla!F32</f>
        <v>1008.35</v>
      </c>
      <c r="G32" s="72">
        <f>Planilla!G32</f>
        <v>0</v>
      </c>
      <c r="H32" s="72">
        <f>Planilla!H32</f>
        <v>0</v>
      </c>
      <c r="I32" s="72">
        <f>Planilla!I32</f>
        <v>0</v>
      </c>
      <c r="J32" s="72">
        <f>Planilla!J32</f>
        <v>1008.35</v>
      </c>
      <c r="K32" s="72">
        <f t="shared" si="0"/>
        <v>30</v>
      </c>
      <c r="L32" s="72">
        <f t="shared" si="1"/>
        <v>73.11</v>
      </c>
      <c r="M32" s="72">
        <f t="shared" si="2"/>
        <v>905.24</v>
      </c>
      <c r="N32" s="72">
        <f t="shared" si="3"/>
        <v>0</v>
      </c>
      <c r="O32" s="72">
        <f t="shared" si="4"/>
        <v>905.24</v>
      </c>
      <c r="P32" s="72">
        <f t="shared" si="5"/>
        <v>62</v>
      </c>
      <c r="Q32" s="71">
        <v>0</v>
      </c>
      <c r="R32" s="72">
        <f t="shared" si="6"/>
        <v>165.11</v>
      </c>
      <c r="S32" s="71">
        <v>0</v>
      </c>
      <c r="T32" s="72">
        <f t="shared" si="7"/>
        <v>843.24</v>
      </c>
      <c r="U32" s="66"/>
      <c r="W32" s="56">
        <v>0</v>
      </c>
    </row>
    <row r="33" spans="1:23" ht="24" customHeight="1" x14ac:dyDescent="0.25">
      <c r="A33" s="64" t="s">
        <v>67</v>
      </c>
      <c r="B33" s="135">
        <f t="shared" si="8"/>
        <v>24</v>
      </c>
      <c r="C33" s="41" t="str">
        <f>IF(Planilla!C33="","",Planilla!C33)</f>
        <v>Dianita</v>
      </c>
      <c r="D33" s="41" t="str">
        <f>IF(Planilla!D33="","",Planilla!D33)</f>
        <v>Programador júnior</v>
      </c>
      <c r="E33" s="70">
        <f>IF(Planilla!E33="","",Planilla!E33)</f>
        <v>31</v>
      </c>
      <c r="F33" s="72">
        <f>Planilla!F33</f>
        <v>1200</v>
      </c>
      <c r="G33" s="72">
        <f>Planilla!G33</f>
        <v>0</v>
      </c>
      <c r="H33" s="72">
        <f>Planilla!H33</f>
        <v>0</v>
      </c>
      <c r="I33" s="72">
        <f>Planilla!I33</f>
        <v>0</v>
      </c>
      <c r="J33" s="72">
        <f>Planilla!J33</f>
        <v>1200</v>
      </c>
      <c r="K33" s="72">
        <f t="shared" si="0"/>
        <v>30</v>
      </c>
      <c r="L33" s="72">
        <f t="shared" si="1"/>
        <v>87</v>
      </c>
      <c r="M33" s="72">
        <f t="shared" si="2"/>
        <v>1083</v>
      </c>
      <c r="N33" s="72">
        <f t="shared" si="3"/>
        <v>0</v>
      </c>
      <c r="O33" s="72">
        <f t="shared" si="4"/>
        <v>1083</v>
      </c>
      <c r="P33" s="72">
        <f t="shared" si="5"/>
        <v>97.55</v>
      </c>
      <c r="Q33" s="71">
        <v>0</v>
      </c>
      <c r="R33" s="72">
        <f t="shared" si="6"/>
        <v>214.55</v>
      </c>
      <c r="S33" s="71">
        <v>0</v>
      </c>
      <c r="T33" s="72">
        <f t="shared" si="7"/>
        <v>985.45</v>
      </c>
      <c r="U33" s="66"/>
      <c r="W33" s="56">
        <v>0</v>
      </c>
    </row>
    <row r="34" spans="1:23" ht="24" customHeight="1" x14ac:dyDescent="0.25">
      <c r="A34" s="64" t="s">
        <v>67</v>
      </c>
      <c r="B34" s="135">
        <f t="shared" si="8"/>
        <v>25</v>
      </c>
      <c r="C34" s="41" t="str">
        <f>IF(Planilla!C34="","",Planilla!C34)</f>
        <v>Moniquita</v>
      </c>
      <c r="D34" s="41" t="str">
        <f>IF(Planilla!D34="","",Planilla!D34)</f>
        <v>Coordinadora de capacitación</v>
      </c>
      <c r="E34" s="70">
        <f>IF(Planilla!E34="","",Planilla!E34)</f>
        <v>31</v>
      </c>
      <c r="F34" s="72">
        <f>Planilla!F34</f>
        <v>1300</v>
      </c>
      <c r="G34" s="72">
        <f>Planilla!G34</f>
        <v>0</v>
      </c>
      <c r="H34" s="72">
        <f>Planilla!H34</f>
        <v>0</v>
      </c>
      <c r="I34" s="72">
        <f>Planilla!I34</f>
        <v>0</v>
      </c>
      <c r="J34" s="72">
        <f>Planilla!J34</f>
        <v>1300</v>
      </c>
      <c r="K34" s="72">
        <f t="shared" si="0"/>
        <v>30</v>
      </c>
      <c r="L34" s="72">
        <f t="shared" si="1"/>
        <v>94.25</v>
      </c>
      <c r="M34" s="72">
        <f t="shared" si="2"/>
        <v>1175.75</v>
      </c>
      <c r="N34" s="72">
        <f t="shared" si="3"/>
        <v>0</v>
      </c>
      <c r="O34" s="72">
        <f t="shared" si="4"/>
        <v>1175.75</v>
      </c>
      <c r="P34" s="72">
        <f t="shared" si="5"/>
        <v>116.1</v>
      </c>
      <c r="Q34" s="71">
        <v>0</v>
      </c>
      <c r="R34" s="72">
        <f t="shared" si="6"/>
        <v>240.35</v>
      </c>
      <c r="S34" s="71">
        <v>0</v>
      </c>
      <c r="T34" s="72">
        <f t="shared" si="7"/>
        <v>1059.6500000000001</v>
      </c>
      <c r="U34" s="67"/>
      <c r="W34" s="57">
        <v>0</v>
      </c>
    </row>
    <row r="35" spans="1:23" ht="24" customHeight="1" x14ac:dyDescent="0.25">
      <c r="A35" s="64" t="s">
        <v>67</v>
      </c>
      <c r="B35" s="135">
        <f t="shared" si="8"/>
        <v>26</v>
      </c>
      <c r="C35" s="41" t="str">
        <f>IF(Planilla!C35="","",Planilla!C35)</f>
        <v>Ramoncito</v>
      </c>
      <c r="D35" s="41" t="str">
        <f>IF(Planilla!D35="","",Planilla!D35)</f>
        <v>Supervisor de operaciones</v>
      </c>
      <c r="E35" s="70">
        <f>IF(Planilla!E35="","",Planilla!E35)</f>
        <v>31</v>
      </c>
      <c r="F35" s="72">
        <f>Planilla!F35</f>
        <v>1400</v>
      </c>
      <c r="G35" s="72">
        <f>Planilla!G35</f>
        <v>0</v>
      </c>
      <c r="H35" s="72">
        <f>Planilla!H35</f>
        <v>0</v>
      </c>
      <c r="I35" s="72">
        <f>Planilla!I35</f>
        <v>0</v>
      </c>
      <c r="J35" s="72">
        <f>Planilla!J35</f>
        <v>1400</v>
      </c>
      <c r="K35" s="72">
        <f t="shared" ref="K35:K39" si="9">ROUND(IF(J35&gt;$Z$12,$Z$12*$AA$12,J35*$AA$12),2)</f>
        <v>30</v>
      </c>
      <c r="L35" s="72">
        <f t="shared" ref="L35:L39" si="10">ROUND(IF(J35&gt;$Z$13,$Z$13*$AA$13,J35*$AA$13),2)</f>
        <v>101.5</v>
      </c>
      <c r="M35" s="72">
        <f t="shared" ref="M35:M39" si="11">J35-K35-L35</f>
        <v>1268.5</v>
      </c>
      <c r="N35" s="72">
        <f t="shared" si="3"/>
        <v>0</v>
      </c>
      <c r="O35" s="72">
        <f t="shared" ref="O35:O39" si="12">M35-N35</f>
        <v>1268.5</v>
      </c>
      <c r="P35" s="72">
        <f t="shared" ref="P35:P39" si="13">ROUND((IF(O35&lt;=$AA$18,($AC$18+(O35-$AB$18)*$AD$18),IF(O35&lt;=$AA$19,($AC$19+((O35-$AB$19)*$AD$19)),IF(O35&lt;=$AA$20,($AC$20+((O35-$AB$20)*$AD$20)),IF(O35&gt;=$Z$21,($AC$21+((O35-$AB$21)*$AD$21)),))))),2)</f>
        <v>134.65</v>
      </c>
      <c r="Q35" s="71">
        <v>0</v>
      </c>
      <c r="R35" s="72">
        <f t="shared" ref="R35:R39" si="14">SUM(K35:L35)+SUM(P35:Q35)</f>
        <v>266.14999999999998</v>
      </c>
      <c r="S35" s="71">
        <v>0</v>
      </c>
      <c r="T35" s="72">
        <f t="shared" ref="T35:T39" si="15">J35-R35+S35</f>
        <v>1133.8499999999999</v>
      </c>
      <c r="U35" s="66"/>
      <c r="W35" s="56">
        <v>0</v>
      </c>
    </row>
    <row r="36" spans="1:23" ht="24" customHeight="1" x14ac:dyDescent="0.25">
      <c r="A36" s="64" t="s">
        <v>67</v>
      </c>
      <c r="B36" s="135">
        <f t="shared" si="8"/>
        <v>27</v>
      </c>
      <c r="C36" s="41" t="str">
        <f>IF(Planilla!C36="","",Planilla!C36)</f>
        <v>Violetita</v>
      </c>
      <c r="D36" s="41" t="str">
        <f>IF(Planilla!D36="","",Planilla!D36)</f>
        <v>Jefa de logística</v>
      </c>
      <c r="E36" s="70">
        <f>IF(Planilla!E36="","",Planilla!E36)</f>
        <v>31</v>
      </c>
      <c r="F36" s="72">
        <f>Planilla!F36</f>
        <v>1500</v>
      </c>
      <c r="G36" s="72">
        <f>Planilla!G36</f>
        <v>0</v>
      </c>
      <c r="H36" s="72">
        <f>Planilla!H36</f>
        <v>0</v>
      </c>
      <c r="I36" s="72">
        <f>Planilla!I36</f>
        <v>0</v>
      </c>
      <c r="J36" s="72">
        <f>Planilla!J36</f>
        <v>1500</v>
      </c>
      <c r="K36" s="72">
        <f t="shared" si="9"/>
        <v>30</v>
      </c>
      <c r="L36" s="72">
        <f t="shared" si="10"/>
        <v>108.75</v>
      </c>
      <c r="M36" s="72">
        <f t="shared" si="11"/>
        <v>1361.25</v>
      </c>
      <c r="N36" s="72">
        <f t="shared" si="3"/>
        <v>0</v>
      </c>
      <c r="O36" s="72">
        <f t="shared" si="12"/>
        <v>1361.25</v>
      </c>
      <c r="P36" s="72">
        <f t="shared" si="13"/>
        <v>153.19999999999999</v>
      </c>
      <c r="Q36" s="71">
        <v>0</v>
      </c>
      <c r="R36" s="72">
        <f t="shared" si="14"/>
        <v>291.95</v>
      </c>
      <c r="S36" s="71">
        <v>0</v>
      </c>
      <c r="T36" s="72">
        <f t="shared" si="15"/>
        <v>1208.05</v>
      </c>
      <c r="U36" s="67"/>
      <c r="W36" s="56">
        <v>0</v>
      </c>
    </row>
    <row r="37" spans="1:23" ht="24" customHeight="1" x14ac:dyDescent="0.25">
      <c r="A37" s="64" t="s">
        <v>67</v>
      </c>
      <c r="B37" s="135">
        <f t="shared" si="8"/>
        <v>28</v>
      </c>
      <c r="C37" s="41" t="str">
        <f>IF(Planilla!C37="","",Planilla!C37)</f>
        <v>Eduardito</v>
      </c>
      <c r="D37" s="41" t="str">
        <f>IF(Planilla!D37="","",Planilla!D37)</f>
        <v>Jefe de tecnología</v>
      </c>
      <c r="E37" s="70">
        <f>IF(Planilla!E37="","",Planilla!E37)</f>
        <v>31</v>
      </c>
      <c r="F37" s="72">
        <f>Planilla!F37</f>
        <v>1600</v>
      </c>
      <c r="G37" s="72">
        <f>Planilla!G37</f>
        <v>0</v>
      </c>
      <c r="H37" s="72">
        <f>Planilla!H37</f>
        <v>0</v>
      </c>
      <c r="I37" s="72">
        <f>Planilla!I37</f>
        <v>0</v>
      </c>
      <c r="J37" s="72">
        <f>Planilla!J37</f>
        <v>1600</v>
      </c>
      <c r="K37" s="72">
        <f t="shared" si="9"/>
        <v>30</v>
      </c>
      <c r="L37" s="72">
        <f t="shared" si="10"/>
        <v>116</v>
      </c>
      <c r="M37" s="72">
        <f t="shared" si="11"/>
        <v>1454</v>
      </c>
      <c r="N37" s="72">
        <f t="shared" si="3"/>
        <v>0</v>
      </c>
      <c r="O37" s="72">
        <f t="shared" si="12"/>
        <v>1454</v>
      </c>
      <c r="P37" s="72">
        <f t="shared" si="13"/>
        <v>171.75</v>
      </c>
      <c r="Q37" s="71">
        <v>0</v>
      </c>
      <c r="R37" s="72">
        <f t="shared" si="14"/>
        <v>317.75</v>
      </c>
      <c r="S37" s="71">
        <v>0</v>
      </c>
      <c r="T37" s="72">
        <f t="shared" si="15"/>
        <v>1282.25</v>
      </c>
      <c r="U37" s="66"/>
      <c r="W37" s="56">
        <v>0</v>
      </c>
    </row>
    <row r="38" spans="1:23" ht="24" customHeight="1" x14ac:dyDescent="0.25">
      <c r="A38" s="64" t="s">
        <v>67</v>
      </c>
      <c r="B38" s="135">
        <f t="shared" si="8"/>
        <v>29</v>
      </c>
      <c r="C38" s="41" t="str">
        <f>IF(Planilla!C38="","",Planilla!C38)</f>
        <v>Teresita</v>
      </c>
      <c r="D38" s="41" t="str">
        <f>IF(Planilla!D38="","",Planilla!D38)</f>
        <v>Coordinadora de proyectos</v>
      </c>
      <c r="E38" s="70">
        <f>IF(Planilla!E38="","",Planilla!E38)</f>
        <v>31</v>
      </c>
      <c r="F38" s="72">
        <f>Planilla!F38</f>
        <v>1700</v>
      </c>
      <c r="G38" s="72">
        <f>Planilla!G38</f>
        <v>0</v>
      </c>
      <c r="H38" s="72">
        <f>Planilla!H38</f>
        <v>0</v>
      </c>
      <c r="I38" s="72">
        <f>Planilla!I38</f>
        <v>0</v>
      </c>
      <c r="J38" s="72">
        <f>Planilla!J38</f>
        <v>1700</v>
      </c>
      <c r="K38" s="72">
        <f t="shared" si="9"/>
        <v>30</v>
      </c>
      <c r="L38" s="72">
        <f t="shared" si="10"/>
        <v>123.25</v>
      </c>
      <c r="M38" s="72">
        <f t="shared" si="11"/>
        <v>1546.75</v>
      </c>
      <c r="N38" s="72">
        <f t="shared" si="3"/>
        <v>0</v>
      </c>
      <c r="O38" s="72">
        <f t="shared" si="12"/>
        <v>1546.75</v>
      </c>
      <c r="P38" s="72">
        <f t="shared" si="13"/>
        <v>190.3</v>
      </c>
      <c r="Q38" s="71">
        <v>0</v>
      </c>
      <c r="R38" s="72">
        <f t="shared" si="14"/>
        <v>343.55</v>
      </c>
      <c r="S38" s="71">
        <v>0</v>
      </c>
      <c r="T38" s="72">
        <f t="shared" si="15"/>
        <v>1356.45</v>
      </c>
      <c r="U38" s="66"/>
      <c r="W38" s="56">
        <v>0</v>
      </c>
    </row>
    <row r="39" spans="1:23" ht="24" customHeight="1" x14ac:dyDescent="0.25">
      <c r="A39" s="64" t="s">
        <v>67</v>
      </c>
      <c r="B39" s="135">
        <f t="shared" si="8"/>
        <v>30</v>
      </c>
      <c r="C39" s="41" t="str">
        <f>IF(Planilla!C39="","",Planilla!C39)</f>
        <v>Alfredito</v>
      </c>
      <c r="D39" s="41" t="str">
        <f>IF(Planilla!D39="","",Planilla!D39)</f>
        <v>Contador general</v>
      </c>
      <c r="E39" s="70">
        <f>IF(Planilla!E39="","",Planilla!E39)</f>
        <v>31</v>
      </c>
      <c r="F39" s="72">
        <f>Planilla!F39</f>
        <v>1800</v>
      </c>
      <c r="G39" s="72">
        <f>Planilla!G39</f>
        <v>0</v>
      </c>
      <c r="H39" s="72">
        <f>Planilla!H39</f>
        <v>0</v>
      </c>
      <c r="I39" s="72">
        <f>Planilla!I39</f>
        <v>0</v>
      </c>
      <c r="J39" s="72">
        <f>Planilla!J39</f>
        <v>1800</v>
      </c>
      <c r="K39" s="72">
        <f t="shared" si="9"/>
        <v>30</v>
      </c>
      <c r="L39" s="72">
        <f t="shared" si="10"/>
        <v>130.5</v>
      </c>
      <c r="M39" s="72">
        <f t="shared" si="11"/>
        <v>1639.5</v>
      </c>
      <c r="N39" s="72">
        <f t="shared" si="3"/>
        <v>0</v>
      </c>
      <c r="O39" s="72">
        <f t="shared" si="12"/>
        <v>1639.5</v>
      </c>
      <c r="P39" s="72">
        <f t="shared" si="13"/>
        <v>208.85</v>
      </c>
      <c r="Q39" s="71">
        <v>0</v>
      </c>
      <c r="R39" s="72">
        <f t="shared" si="14"/>
        <v>369.35</v>
      </c>
      <c r="S39" s="71">
        <v>0</v>
      </c>
      <c r="T39" s="72">
        <f t="shared" si="15"/>
        <v>1430.65</v>
      </c>
      <c r="U39" s="67"/>
      <c r="W39" s="57">
        <v>0</v>
      </c>
    </row>
    <row r="40" spans="1:23" ht="24" customHeight="1" x14ac:dyDescent="0.25">
      <c r="A40" s="64" t="s">
        <v>67</v>
      </c>
      <c r="B40" s="135">
        <f t="shared" si="8"/>
        <v>31</v>
      </c>
      <c r="C40" s="41" t="str">
        <f>IF(Planilla!C40="","",Planilla!C40)</f>
        <v>Chabelita</v>
      </c>
      <c r="D40" s="41" t="str">
        <f>IF(Planilla!D40="","",Planilla!D40)</f>
        <v>Abogada corporativa</v>
      </c>
      <c r="E40" s="70">
        <f>IF(Planilla!E40="","",Planilla!E40)</f>
        <v>31</v>
      </c>
      <c r="F40" s="72">
        <f>Planilla!F40</f>
        <v>1900</v>
      </c>
      <c r="G40" s="72">
        <f>Planilla!G40</f>
        <v>0</v>
      </c>
      <c r="H40" s="72">
        <f>Planilla!H40</f>
        <v>0</v>
      </c>
      <c r="I40" s="72">
        <f>Planilla!I40</f>
        <v>0</v>
      </c>
      <c r="J40" s="72">
        <f>Planilla!J40</f>
        <v>1900</v>
      </c>
      <c r="K40" s="72">
        <f t="shared" si="0"/>
        <v>30</v>
      </c>
      <c r="L40" s="72">
        <f t="shared" si="1"/>
        <v>137.75</v>
      </c>
      <c r="M40" s="72">
        <f t="shared" si="2"/>
        <v>1732.25</v>
      </c>
      <c r="N40" s="72">
        <f t="shared" si="3"/>
        <v>0</v>
      </c>
      <c r="O40" s="72">
        <f t="shared" si="4"/>
        <v>1732.25</v>
      </c>
      <c r="P40" s="72">
        <f t="shared" si="5"/>
        <v>227.4</v>
      </c>
      <c r="Q40" s="71">
        <v>0</v>
      </c>
      <c r="R40" s="72">
        <f t="shared" si="6"/>
        <v>395.15</v>
      </c>
      <c r="S40" s="71">
        <v>0</v>
      </c>
      <c r="T40" s="72">
        <f t="shared" si="7"/>
        <v>1504.85</v>
      </c>
      <c r="U40" s="66"/>
      <c r="W40" s="56">
        <v>0</v>
      </c>
    </row>
    <row r="41" spans="1:23" ht="24" customHeight="1" x14ac:dyDescent="0.25">
      <c r="A41" s="64" t="s">
        <v>67</v>
      </c>
      <c r="B41" s="135">
        <f t="shared" si="8"/>
        <v>32</v>
      </c>
      <c r="C41" s="41" t="str">
        <f>IF(Planilla!C41="","",Planilla!C41)</f>
        <v>Rafaíto</v>
      </c>
      <c r="D41" s="41" t="str">
        <f>IF(Planilla!D41="","",Planilla!D41)</f>
        <v>Subgerente administrativo</v>
      </c>
      <c r="E41" s="70">
        <f>IF(Planilla!E41="","",Planilla!E41)</f>
        <v>31</v>
      </c>
      <c r="F41" s="72">
        <f>Planilla!F41</f>
        <v>2000</v>
      </c>
      <c r="G41" s="72">
        <f>Planilla!G41</f>
        <v>0</v>
      </c>
      <c r="H41" s="72">
        <f>Planilla!H41</f>
        <v>0</v>
      </c>
      <c r="I41" s="72">
        <f>Planilla!I41</f>
        <v>0</v>
      </c>
      <c r="J41" s="72">
        <f>Planilla!J41</f>
        <v>2000</v>
      </c>
      <c r="K41" s="72">
        <f t="shared" si="0"/>
        <v>30</v>
      </c>
      <c r="L41" s="72">
        <f t="shared" si="1"/>
        <v>145</v>
      </c>
      <c r="M41" s="72">
        <f t="shared" si="2"/>
        <v>1825</v>
      </c>
      <c r="N41" s="72">
        <f t="shared" si="3"/>
        <v>0</v>
      </c>
      <c r="O41" s="72">
        <f t="shared" si="4"/>
        <v>1825</v>
      </c>
      <c r="P41" s="72">
        <f t="shared" si="5"/>
        <v>245.95</v>
      </c>
      <c r="Q41" s="71">
        <v>0</v>
      </c>
      <c r="R41" s="72">
        <f t="shared" si="6"/>
        <v>420.95</v>
      </c>
      <c r="S41" s="71">
        <v>0</v>
      </c>
      <c r="T41" s="72">
        <f t="shared" si="7"/>
        <v>1579.05</v>
      </c>
      <c r="U41" s="67"/>
      <c r="W41" s="56">
        <v>0</v>
      </c>
    </row>
    <row r="42" spans="1:23" ht="24" customHeight="1" x14ac:dyDescent="0.25">
      <c r="A42" s="64" t="s">
        <v>67</v>
      </c>
      <c r="B42" s="135">
        <f t="shared" si="8"/>
        <v>33</v>
      </c>
      <c r="C42" s="41" t="str">
        <f>IF(Planilla!C42="","",Planilla!C42)</f>
        <v>Betita</v>
      </c>
      <c r="D42" s="41" t="str">
        <f>IF(Planilla!D42="","",Planilla!D42)</f>
        <v>Gerente de mercadeo</v>
      </c>
      <c r="E42" s="70">
        <f>IF(Planilla!E42="","",Planilla!E42)</f>
        <v>31</v>
      </c>
      <c r="F42" s="72">
        <f>Planilla!F42</f>
        <v>2229.7600000000002</v>
      </c>
      <c r="G42" s="72">
        <f>Planilla!G42</f>
        <v>0</v>
      </c>
      <c r="H42" s="72">
        <f>Planilla!H42</f>
        <v>0</v>
      </c>
      <c r="I42" s="72">
        <f>Planilla!I42</f>
        <v>0</v>
      </c>
      <c r="J42" s="72">
        <f>Planilla!J42</f>
        <v>2229.7600000000002</v>
      </c>
      <c r="K42" s="72">
        <f t="shared" si="0"/>
        <v>30</v>
      </c>
      <c r="L42" s="72">
        <f t="shared" si="1"/>
        <v>161.66</v>
      </c>
      <c r="M42" s="72">
        <f t="shared" si="2"/>
        <v>2038.1000000000001</v>
      </c>
      <c r="N42" s="72">
        <f t="shared" si="3"/>
        <v>0</v>
      </c>
      <c r="O42" s="72">
        <f t="shared" si="4"/>
        <v>2038.1000000000001</v>
      </c>
      <c r="P42" s="72">
        <f t="shared" si="5"/>
        <v>288.57</v>
      </c>
      <c r="Q42" s="71">
        <v>0</v>
      </c>
      <c r="R42" s="72">
        <f t="shared" si="6"/>
        <v>480.23</v>
      </c>
      <c r="S42" s="71">
        <v>0</v>
      </c>
      <c r="T42" s="72">
        <f t="shared" si="7"/>
        <v>1749.5300000000002</v>
      </c>
      <c r="U42" s="66"/>
      <c r="W42" s="56">
        <v>0</v>
      </c>
    </row>
    <row r="43" spans="1:23" ht="24" customHeight="1" x14ac:dyDescent="0.25">
      <c r="A43" s="64" t="s">
        <v>67</v>
      </c>
      <c r="B43" s="135">
        <f t="shared" si="8"/>
        <v>34</v>
      </c>
      <c r="C43" s="41" t="str">
        <f>IF(Planilla!C43="","",Planilla!C43)</f>
        <v>Felipito</v>
      </c>
      <c r="D43" s="41" t="str">
        <f>IF(Planilla!D43="","",Planilla!D43)</f>
        <v>Gerente financiero</v>
      </c>
      <c r="E43" s="70">
        <f>IF(Planilla!E43="","",Planilla!E43)</f>
        <v>31</v>
      </c>
      <c r="F43" s="72">
        <f>Planilla!F43</f>
        <v>2229.77</v>
      </c>
      <c r="G43" s="72">
        <f>Planilla!G43</f>
        <v>0</v>
      </c>
      <c r="H43" s="72">
        <f>Planilla!H43</f>
        <v>0</v>
      </c>
      <c r="I43" s="72">
        <f>Planilla!I43</f>
        <v>0</v>
      </c>
      <c r="J43" s="72">
        <f>Planilla!J43</f>
        <v>2229.77</v>
      </c>
      <c r="K43" s="72">
        <f t="shared" si="0"/>
        <v>30</v>
      </c>
      <c r="L43" s="72">
        <f t="shared" si="1"/>
        <v>161.66</v>
      </c>
      <c r="M43" s="72">
        <f t="shared" si="2"/>
        <v>2038.11</v>
      </c>
      <c r="N43" s="72">
        <f t="shared" si="3"/>
        <v>0</v>
      </c>
      <c r="O43" s="72">
        <f t="shared" si="4"/>
        <v>2038.11</v>
      </c>
      <c r="P43" s="72">
        <f t="shared" si="5"/>
        <v>288.57</v>
      </c>
      <c r="Q43" s="71">
        <v>0</v>
      </c>
      <c r="R43" s="72">
        <f t="shared" si="6"/>
        <v>480.23</v>
      </c>
      <c r="S43" s="71">
        <v>0</v>
      </c>
      <c r="T43" s="72">
        <f t="shared" si="7"/>
        <v>1749.54</v>
      </c>
      <c r="U43" s="66"/>
      <c r="W43" s="56">
        <v>0</v>
      </c>
    </row>
    <row r="44" spans="1:23" ht="24" customHeight="1" x14ac:dyDescent="0.25">
      <c r="A44" s="64" t="s">
        <v>67</v>
      </c>
      <c r="B44" s="135">
        <f t="shared" si="8"/>
        <v>35</v>
      </c>
      <c r="C44" s="41" t="str">
        <f>IF(Planilla!C44="","",Planilla!C44)</f>
        <v>Leonardito</v>
      </c>
      <c r="D44" s="41" t="str">
        <f>IF(Planilla!D44="","",Planilla!D44)</f>
        <v>Director corporativo</v>
      </c>
      <c r="E44" s="70">
        <f>IF(Planilla!E44="","",Planilla!E44)</f>
        <v>31</v>
      </c>
      <c r="F44" s="72">
        <f>Planilla!F44</f>
        <v>2500</v>
      </c>
      <c r="G44" s="72">
        <f>Planilla!G44</f>
        <v>0</v>
      </c>
      <c r="H44" s="72">
        <f>Planilla!H44</f>
        <v>0</v>
      </c>
      <c r="I44" s="72">
        <f>Planilla!I44</f>
        <v>0</v>
      </c>
      <c r="J44" s="72">
        <f>Planilla!J44</f>
        <v>2500</v>
      </c>
      <c r="K44" s="72">
        <f t="shared" si="0"/>
        <v>30</v>
      </c>
      <c r="L44" s="72">
        <f t="shared" si="1"/>
        <v>181.25</v>
      </c>
      <c r="M44" s="72">
        <f t="shared" si="2"/>
        <v>2288.75</v>
      </c>
      <c r="N44" s="72">
        <f t="shared" si="3"/>
        <v>0</v>
      </c>
      <c r="O44" s="72">
        <f t="shared" si="4"/>
        <v>2288.75</v>
      </c>
      <c r="P44" s="72">
        <f t="shared" si="5"/>
        <v>363.77</v>
      </c>
      <c r="Q44" s="71">
        <v>0</v>
      </c>
      <c r="R44" s="72">
        <f t="shared" si="6"/>
        <v>575.02</v>
      </c>
      <c r="S44" s="71">
        <v>0</v>
      </c>
      <c r="T44" s="72">
        <f t="shared" si="7"/>
        <v>1924.98</v>
      </c>
      <c r="U44" s="67"/>
      <c r="W44" s="57">
        <v>0</v>
      </c>
    </row>
    <row r="45" spans="1:23" ht="24" customHeight="1" x14ac:dyDescent="0.25">
      <c r="A45" s="64" t="s">
        <v>67</v>
      </c>
      <c r="B45" s="135">
        <f t="shared" si="8"/>
        <v>36</v>
      </c>
      <c r="C45" s="41" t="str">
        <f>IF(Planilla!C45="","",Planilla!C45)</f>
        <v>Danielita</v>
      </c>
      <c r="D45" s="41" t="str">
        <f>IF(Planilla!D45="","",Planilla!D45)</f>
        <v>Director estratégico</v>
      </c>
      <c r="E45" s="70">
        <f>IF(Planilla!E45="","",Planilla!E45)</f>
        <v>31</v>
      </c>
      <c r="F45" s="72">
        <f>Planilla!F45</f>
        <v>3000</v>
      </c>
      <c r="G45" s="72">
        <f>Planilla!G45</f>
        <v>0</v>
      </c>
      <c r="H45" s="72">
        <f>Planilla!H45</f>
        <v>0</v>
      </c>
      <c r="I45" s="72">
        <f>Planilla!I45</f>
        <v>0</v>
      </c>
      <c r="J45" s="72">
        <f>Planilla!J45</f>
        <v>3000</v>
      </c>
      <c r="K45" s="72">
        <f t="shared" ref="K45:K54" si="16">ROUND(IF(J45&gt;$Z$12,$Z$12*$AA$12,J45*$AA$12),2)</f>
        <v>30</v>
      </c>
      <c r="L45" s="72">
        <f t="shared" ref="L45:L54" si="17">ROUND(IF(J45&gt;$Z$13,$Z$13*$AA$13,J45*$AA$13),2)</f>
        <v>217.5</v>
      </c>
      <c r="M45" s="72">
        <f t="shared" ref="M45:M54" si="18">J45-K45-L45</f>
        <v>2752.5</v>
      </c>
      <c r="N45" s="72">
        <f t="shared" si="3"/>
        <v>0</v>
      </c>
      <c r="O45" s="72">
        <f t="shared" ref="O45:O54" si="19">M45-N45</f>
        <v>2752.5</v>
      </c>
      <c r="P45" s="72">
        <f t="shared" ref="P45:P54" si="20">ROUND((IF(O45&lt;=$AA$18,($AC$18+(O45-$AB$18)*$AD$18),IF(O45&lt;=$AA$19,($AC$19+((O45-$AB$19)*$AD$19)),IF(O45&lt;=$AA$20,($AC$20+((O45-$AB$20)*$AD$20)),IF(O45&gt;=$Z$21,($AC$21+((O45-$AB$21)*$AD$21)),))))),2)</f>
        <v>502.89</v>
      </c>
      <c r="Q45" s="71">
        <v>0</v>
      </c>
      <c r="R45" s="72">
        <f t="shared" ref="R45:R54" si="21">SUM(K45:L45)+SUM(P45:Q45)</f>
        <v>750.39</v>
      </c>
      <c r="S45" s="71">
        <v>0</v>
      </c>
      <c r="T45" s="72">
        <f t="shared" ref="T45:T54" si="22">J45-R45+S45</f>
        <v>2249.61</v>
      </c>
      <c r="U45" s="66"/>
      <c r="W45" s="56">
        <v>0</v>
      </c>
    </row>
    <row r="46" spans="1:23" ht="24" customHeight="1" x14ac:dyDescent="0.25">
      <c r="A46" s="64" t="s">
        <v>67</v>
      </c>
      <c r="B46" s="135">
        <f t="shared" si="8"/>
        <v>37</v>
      </c>
      <c r="C46" s="41" t="str">
        <f>IF(Planilla!C46="","",Planilla!C46)</f>
        <v>Panchito</v>
      </c>
      <c r="D46" s="41" t="str">
        <f>IF(Planilla!D46="","",Planilla!D46)</f>
        <v>Directora de operaciones</v>
      </c>
      <c r="E46" s="70">
        <f>IF(Planilla!E46="","",Planilla!E46)</f>
        <v>31</v>
      </c>
      <c r="F46" s="72">
        <f>Planilla!F46</f>
        <v>3500</v>
      </c>
      <c r="G46" s="72">
        <f>Planilla!G46</f>
        <v>0</v>
      </c>
      <c r="H46" s="72">
        <f>Planilla!H46</f>
        <v>0</v>
      </c>
      <c r="I46" s="72">
        <f>Planilla!I46</f>
        <v>0</v>
      </c>
      <c r="J46" s="72">
        <f>Planilla!J46</f>
        <v>3500</v>
      </c>
      <c r="K46" s="72">
        <f t="shared" si="16"/>
        <v>30</v>
      </c>
      <c r="L46" s="72">
        <f t="shared" si="17"/>
        <v>253.75</v>
      </c>
      <c r="M46" s="72">
        <f t="shared" si="18"/>
        <v>3216.25</v>
      </c>
      <c r="N46" s="72">
        <f t="shared" si="3"/>
        <v>0</v>
      </c>
      <c r="O46" s="72">
        <f t="shared" si="19"/>
        <v>3216.25</v>
      </c>
      <c r="P46" s="72">
        <f t="shared" si="20"/>
        <v>642.02</v>
      </c>
      <c r="Q46" s="71">
        <v>0</v>
      </c>
      <c r="R46" s="72">
        <f t="shared" si="21"/>
        <v>925.77</v>
      </c>
      <c r="S46" s="71">
        <v>0</v>
      </c>
      <c r="T46" s="72">
        <f t="shared" si="22"/>
        <v>2574.23</v>
      </c>
      <c r="U46" s="67"/>
      <c r="W46" s="56">
        <v>0</v>
      </c>
    </row>
    <row r="47" spans="1:23" ht="24" customHeight="1" x14ac:dyDescent="0.25">
      <c r="A47" s="64" t="s">
        <v>67</v>
      </c>
      <c r="B47" s="135">
        <f t="shared" si="8"/>
        <v>38</v>
      </c>
      <c r="C47" s="41" t="str">
        <f>IF(Planilla!C47="","",Planilla!C47)</f>
        <v>Oscarito</v>
      </c>
      <c r="D47" s="41" t="str">
        <f>IF(Planilla!D47="","",Planilla!D47)</f>
        <v>Director jurídico</v>
      </c>
      <c r="E47" s="70">
        <f>IF(Planilla!E47="","",Planilla!E47)</f>
        <v>31</v>
      </c>
      <c r="F47" s="72">
        <f>Planilla!F47</f>
        <v>4000</v>
      </c>
      <c r="G47" s="72">
        <f>Planilla!G47</f>
        <v>0</v>
      </c>
      <c r="H47" s="72">
        <f>Planilla!H47</f>
        <v>0</v>
      </c>
      <c r="I47" s="72">
        <f>Planilla!I47</f>
        <v>0</v>
      </c>
      <c r="J47" s="72">
        <f>Planilla!J47</f>
        <v>4000</v>
      </c>
      <c r="K47" s="72">
        <f t="shared" si="16"/>
        <v>30</v>
      </c>
      <c r="L47" s="72">
        <f t="shared" si="17"/>
        <v>290</v>
      </c>
      <c r="M47" s="72">
        <f t="shared" si="18"/>
        <v>3680</v>
      </c>
      <c r="N47" s="72">
        <f t="shared" si="3"/>
        <v>0</v>
      </c>
      <c r="O47" s="72">
        <f t="shared" si="19"/>
        <v>3680</v>
      </c>
      <c r="P47" s="72">
        <f t="shared" si="20"/>
        <v>781.14</v>
      </c>
      <c r="Q47" s="71">
        <v>0</v>
      </c>
      <c r="R47" s="72">
        <f t="shared" si="21"/>
        <v>1101.1399999999999</v>
      </c>
      <c r="S47" s="71">
        <v>0</v>
      </c>
      <c r="T47" s="72">
        <f t="shared" si="22"/>
        <v>2898.86</v>
      </c>
      <c r="U47" s="66"/>
      <c r="W47" s="56">
        <v>0</v>
      </c>
    </row>
    <row r="48" spans="1:23" ht="24" customHeight="1" x14ac:dyDescent="0.25">
      <c r="A48" s="64" t="s">
        <v>67</v>
      </c>
      <c r="B48" s="135">
        <f t="shared" si="8"/>
        <v>39</v>
      </c>
      <c r="C48" s="41" t="str">
        <f>IF(Planilla!C48="","",Planilla!C48)</f>
        <v>Ricardito</v>
      </c>
      <c r="D48" s="41" t="str">
        <f>IF(Planilla!D48="","",Planilla!D48)</f>
        <v>Subdirector ejecutivo</v>
      </c>
      <c r="E48" s="70">
        <f>IF(Planilla!E48="","",Planilla!E48)</f>
        <v>31</v>
      </c>
      <c r="F48" s="72">
        <f>Planilla!F48</f>
        <v>4500</v>
      </c>
      <c r="G48" s="72">
        <f>Planilla!G48</f>
        <v>0</v>
      </c>
      <c r="H48" s="72">
        <f>Planilla!H48</f>
        <v>0</v>
      </c>
      <c r="I48" s="72">
        <f>Planilla!I48</f>
        <v>0</v>
      </c>
      <c r="J48" s="72">
        <f>Planilla!J48</f>
        <v>4500</v>
      </c>
      <c r="K48" s="72">
        <f t="shared" si="16"/>
        <v>30</v>
      </c>
      <c r="L48" s="72">
        <f t="shared" si="17"/>
        <v>326.25</v>
      </c>
      <c r="M48" s="72">
        <f t="shared" si="18"/>
        <v>4143.75</v>
      </c>
      <c r="N48" s="72">
        <f t="shared" si="3"/>
        <v>0</v>
      </c>
      <c r="O48" s="72">
        <f t="shared" si="19"/>
        <v>4143.75</v>
      </c>
      <c r="P48" s="72">
        <f t="shared" si="20"/>
        <v>920.27</v>
      </c>
      <c r="Q48" s="71">
        <v>0</v>
      </c>
      <c r="R48" s="72">
        <f t="shared" si="21"/>
        <v>1276.52</v>
      </c>
      <c r="S48" s="71">
        <v>0</v>
      </c>
      <c r="T48" s="72">
        <f t="shared" si="22"/>
        <v>3223.48</v>
      </c>
      <c r="U48" s="66"/>
      <c r="W48" s="56">
        <v>0</v>
      </c>
    </row>
    <row r="49" spans="1:23" ht="24" customHeight="1" x14ac:dyDescent="0.25">
      <c r="A49" s="64" t="s">
        <v>67</v>
      </c>
      <c r="B49" s="135">
        <f t="shared" si="8"/>
        <v>40</v>
      </c>
      <c r="C49" s="41" t="str">
        <f>IF(Planilla!C49="","",Planilla!C49)</f>
        <v>Alejandrito</v>
      </c>
      <c r="D49" s="41" t="str">
        <f>IF(Planilla!D49="","",Planilla!D49)</f>
        <v>Director ejecutivo</v>
      </c>
      <c r="E49" s="70">
        <f>IF(Planilla!E49="","",Planilla!E49)</f>
        <v>31</v>
      </c>
      <c r="F49" s="72">
        <f>Planilla!F49</f>
        <v>5000</v>
      </c>
      <c r="G49" s="72">
        <f>Planilla!G49</f>
        <v>0</v>
      </c>
      <c r="H49" s="72">
        <f>Planilla!H49</f>
        <v>0</v>
      </c>
      <c r="I49" s="72">
        <f>Planilla!I49</f>
        <v>0</v>
      </c>
      <c r="J49" s="72">
        <f>Planilla!J49</f>
        <v>5000</v>
      </c>
      <c r="K49" s="72">
        <f t="shared" ref="K49:K53" si="23">ROUND(IF(J49&gt;$Z$12,$Z$12*$AA$12,J49*$AA$12),2)</f>
        <v>30</v>
      </c>
      <c r="L49" s="72">
        <f t="shared" ref="L49:L53" si="24">ROUND(IF(J49&gt;$Z$13,$Z$13*$AA$13,J49*$AA$13),2)</f>
        <v>362.5</v>
      </c>
      <c r="M49" s="72">
        <f t="shared" ref="M49:M53" si="25">J49-K49-L49</f>
        <v>4607.5</v>
      </c>
      <c r="N49" s="72">
        <f t="shared" si="3"/>
        <v>0</v>
      </c>
      <c r="O49" s="72">
        <f t="shared" ref="O49:O53" si="26">M49-N49</f>
        <v>4607.5</v>
      </c>
      <c r="P49" s="72">
        <f t="shared" ref="P49:P53" si="27">ROUND((IF(O49&lt;=$AA$18,($AC$18+(O49-$AB$18)*$AD$18),IF(O49&lt;=$AA$19,($AC$19+((O49-$AB$19)*$AD$19)),IF(O49&lt;=$AA$20,($AC$20+((O49-$AB$20)*$AD$20)),IF(O49&gt;=$Z$21,($AC$21+((O49-$AB$21)*$AD$21)),))))),2)</f>
        <v>1059.3900000000001</v>
      </c>
      <c r="Q49" s="71">
        <v>0</v>
      </c>
      <c r="R49" s="72">
        <f t="shared" ref="R49:R53" si="28">SUM(K49:L49)+SUM(P49:Q49)</f>
        <v>1451.89</v>
      </c>
      <c r="S49" s="71">
        <v>0</v>
      </c>
      <c r="T49" s="72">
        <f t="shared" ref="T49:T53" si="29">J49-R49+S49</f>
        <v>3548.1099999999997</v>
      </c>
      <c r="U49" s="67"/>
      <c r="W49" s="57">
        <v>0</v>
      </c>
    </row>
    <row r="50" spans="1:23" ht="24" customHeight="1" x14ac:dyDescent="0.25">
      <c r="A50" s="64" t="s">
        <v>67</v>
      </c>
      <c r="B50" s="135">
        <f t="shared" si="8"/>
        <v>41</v>
      </c>
      <c r="C50" s="41" t="str">
        <f>IF(Planilla!C50="","",Planilla!C50)</f>
        <v/>
      </c>
      <c r="D50" s="41" t="str">
        <f>IF(Planilla!D50="","",Planilla!D50)</f>
        <v/>
      </c>
      <c r="E50" s="70" t="str">
        <f>IF(Planilla!E50="","",Planilla!E50)</f>
        <v/>
      </c>
      <c r="F50" s="72">
        <f>Planilla!F50</f>
        <v>0</v>
      </c>
      <c r="G50" s="72">
        <f>Planilla!G50</f>
        <v>0</v>
      </c>
      <c r="H50" s="72">
        <f>Planilla!H50</f>
        <v>0</v>
      </c>
      <c r="I50" s="72">
        <f>Planilla!I50</f>
        <v>0</v>
      </c>
      <c r="J50" s="72">
        <f>Planilla!J50</f>
        <v>0</v>
      </c>
      <c r="K50" s="72">
        <f t="shared" si="23"/>
        <v>0</v>
      </c>
      <c r="L50" s="72">
        <f t="shared" si="24"/>
        <v>0</v>
      </c>
      <c r="M50" s="72">
        <f t="shared" si="25"/>
        <v>0</v>
      </c>
      <c r="N50" s="72">
        <f t="shared" si="3"/>
        <v>0</v>
      </c>
      <c r="O50" s="72">
        <f t="shared" si="26"/>
        <v>0</v>
      </c>
      <c r="P50" s="72">
        <f t="shared" si="27"/>
        <v>0</v>
      </c>
      <c r="Q50" s="71">
        <v>0</v>
      </c>
      <c r="R50" s="72">
        <f t="shared" si="28"/>
        <v>0</v>
      </c>
      <c r="S50" s="71">
        <v>0</v>
      </c>
      <c r="T50" s="72">
        <f t="shared" si="29"/>
        <v>0</v>
      </c>
      <c r="U50" s="66"/>
      <c r="W50" s="56">
        <v>0</v>
      </c>
    </row>
    <row r="51" spans="1:23" ht="24" customHeight="1" x14ac:dyDescent="0.25">
      <c r="A51" s="64" t="s">
        <v>67</v>
      </c>
      <c r="B51" s="135">
        <f t="shared" si="8"/>
        <v>42</v>
      </c>
      <c r="C51" s="41" t="str">
        <f>IF(Planilla!C51="","",Planilla!C51)</f>
        <v/>
      </c>
      <c r="D51" s="41" t="str">
        <f>IF(Planilla!D51="","",Planilla!D51)</f>
        <v/>
      </c>
      <c r="E51" s="70" t="str">
        <f>IF(Planilla!E51="","",Planilla!E51)</f>
        <v/>
      </c>
      <c r="F51" s="72">
        <f>Planilla!F51</f>
        <v>0</v>
      </c>
      <c r="G51" s="72">
        <f>Planilla!G51</f>
        <v>0</v>
      </c>
      <c r="H51" s="72">
        <f>Planilla!H51</f>
        <v>0</v>
      </c>
      <c r="I51" s="72">
        <f>Planilla!I51</f>
        <v>0</v>
      </c>
      <c r="J51" s="72">
        <f>Planilla!J51</f>
        <v>0</v>
      </c>
      <c r="K51" s="72">
        <f t="shared" si="23"/>
        <v>0</v>
      </c>
      <c r="L51" s="72">
        <f t="shared" si="24"/>
        <v>0</v>
      </c>
      <c r="M51" s="72">
        <f t="shared" si="25"/>
        <v>0</v>
      </c>
      <c r="N51" s="72">
        <f t="shared" si="3"/>
        <v>0</v>
      </c>
      <c r="O51" s="72">
        <f t="shared" si="26"/>
        <v>0</v>
      </c>
      <c r="P51" s="72">
        <f t="shared" si="27"/>
        <v>0</v>
      </c>
      <c r="Q51" s="71">
        <v>0</v>
      </c>
      <c r="R51" s="72">
        <f t="shared" si="28"/>
        <v>0</v>
      </c>
      <c r="S51" s="71">
        <v>0</v>
      </c>
      <c r="T51" s="72">
        <f t="shared" si="29"/>
        <v>0</v>
      </c>
      <c r="U51" s="67"/>
      <c r="W51" s="56">
        <v>0</v>
      </c>
    </row>
    <row r="52" spans="1:23" ht="24" customHeight="1" x14ac:dyDescent="0.25">
      <c r="A52" s="64" t="s">
        <v>67</v>
      </c>
      <c r="B52" s="135">
        <f t="shared" si="8"/>
        <v>43</v>
      </c>
      <c r="C52" s="41" t="str">
        <f>IF(Planilla!C52="","",Planilla!C52)</f>
        <v/>
      </c>
      <c r="D52" s="41" t="str">
        <f>IF(Planilla!D52="","",Planilla!D52)</f>
        <v/>
      </c>
      <c r="E52" s="70" t="str">
        <f>IF(Planilla!E52="","",Planilla!E52)</f>
        <v/>
      </c>
      <c r="F52" s="72">
        <f>Planilla!F52</f>
        <v>0</v>
      </c>
      <c r="G52" s="72">
        <f>Planilla!G52</f>
        <v>0</v>
      </c>
      <c r="H52" s="72">
        <f>Planilla!H52</f>
        <v>0</v>
      </c>
      <c r="I52" s="72">
        <f>Planilla!I52</f>
        <v>0</v>
      </c>
      <c r="J52" s="72">
        <f>Planilla!J52</f>
        <v>0</v>
      </c>
      <c r="K52" s="72">
        <f t="shared" si="23"/>
        <v>0</v>
      </c>
      <c r="L52" s="72">
        <f t="shared" si="24"/>
        <v>0</v>
      </c>
      <c r="M52" s="72">
        <f t="shared" si="25"/>
        <v>0</v>
      </c>
      <c r="N52" s="72">
        <f t="shared" si="3"/>
        <v>0</v>
      </c>
      <c r="O52" s="72">
        <f t="shared" si="26"/>
        <v>0</v>
      </c>
      <c r="P52" s="72">
        <f t="shared" si="27"/>
        <v>0</v>
      </c>
      <c r="Q52" s="71">
        <v>0</v>
      </c>
      <c r="R52" s="72">
        <f t="shared" si="28"/>
        <v>0</v>
      </c>
      <c r="S52" s="71">
        <v>0</v>
      </c>
      <c r="T52" s="72">
        <f t="shared" si="29"/>
        <v>0</v>
      </c>
      <c r="U52" s="66"/>
      <c r="W52" s="56">
        <v>0</v>
      </c>
    </row>
    <row r="53" spans="1:23" ht="24" customHeight="1" x14ac:dyDescent="0.25">
      <c r="A53" s="64" t="s">
        <v>67</v>
      </c>
      <c r="B53" s="135">
        <f t="shared" si="8"/>
        <v>44</v>
      </c>
      <c r="C53" s="41" t="str">
        <f>IF(Planilla!C53="","",Planilla!C53)</f>
        <v/>
      </c>
      <c r="D53" s="41" t="str">
        <f>IF(Planilla!D53="","",Planilla!D53)</f>
        <v/>
      </c>
      <c r="E53" s="70" t="str">
        <f>IF(Planilla!E53="","",Planilla!E53)</f>
        <v/>
      </c>
      <c r="F53" s="72">
        <f>Planilla!F53</f>
        <v>0</v>
      </c>
      <c r="G53" s="72">
        <f>Planilla!G53</f>
        <v>0</v>
      </c>
      <c r="H53" s="72">
        <f>Planilla!H53</f>
        <v>0</v>
      </c>
      <c r="I53" s="72">
        <f>Planilla!I53</f>
        <v>0</v>
      </c>
      <c r="J53" s="72">
        <f>Planilla!J53</f>
        <v>0</v>
      </c>
      <c r="K53" s="72">
        <f t="shared" si="23"/>
        <v>0</v>
      </c>
      <c r="L53" s="72">
        <f t="shared" si="24"/>
        <v>0</v>
      </c>
      <c r="M53" s="72">
        <f t="shared" si="25"/>
        <v>0</v>
      </c>
      <c r="N53" s="72">
        <f t="shared" si="3"/>
        <v>0</v>
      </c>
      <c r="O53" s="72">
        <f t="shared" si="26"/>
        <v>0</v>
      </c>
      <c r="P53" s="72">
        <f t="shared" si="27"/>
        <v>0</v>
      </c>
      <c r="Q53" s="71">
        <v>0</v>
      </c>
      <c r="R53" s="72">
        <f t="shared" si="28"/>
        <v>0</v>
      </c>
      <c r="S53" s="71">
        <v>0</v>
      </c>
      <c r="T53" s="72">
        <f t="shared" si="29"/>
        <v>0</v>
      </c>
      <c r="U53" s="66"/>
      <c r="W53" s="56">
        <v>0</v>
      </c>
    </row>
    <row r="54" spans="1:23" ht="24" customHeight="1" x14ac:dyDescent="0.25">
      <c r="A54" s="64" t="s">
        <v>67</v>
      </c>
      <c r="B54" s="135">
        <f t="shared" si="8"/>
        <v>45</v>
      </c>
      <c r="C54" s="41" t="str">
        <f>IF(Planilla!C54="","",Planilla!C54)</f>
        <v/>
      </c>
      <c r="D54" s="41" t="str">
        <f>IF(Planilla!D54="","",Planilla!D54)</f>
        <v/>
      </c>
      <c r="E54" s="70" t="str">
        <f>IF(Planilla!E54="","",Planilla!E54)</f>
        <v/>
      </c>
      <c r="F54" s="72">
        <f>Planilla!F54</f>
        <v>0</v>
      </c>
      <c r="G54" s="72">
        <f>Planilla!G54</f>
        <v>0</v>
      </c>
      <c r="H54" s="72">
        <f>Planilla!H54</f>
        <v>0</v>
      </c>
      <c r="I54" s="72">
        <f>Planilla!I54</f>
        <v>0</v>
      </c>
      <c r="J54" s="72">
        <f>Planilla!J54</f>
        <v>0</v>
      </c>
      <c r="K54" s="72">
        <f t="shared" si="16"/>
        <v>0</v>
      </c>
      <c r="L54" s="72">
        <f t="shared" si="17"/>
        <v>0</v>
      </c>
      <c r="M54" s="72">
        <f t="shared" si="18"/>
        <v>0</v>
      </c>
      <c r="N54" s="72">
        <f t="shared" si="3"/>
        <v>0</v>
      </c>
      <c r="O54" s="72">
        <f t="shared" si="19"/>
        <v>0</v>
      </c>
      <c r="P54" s="72">
        <f t="shared" si="20"/>
        <v>0</v>
      </c>
      <c r="Q54" s="71">
        <v>0</v>
      </c>
      <c r="R54" s="72">
        <f t="shared" si="21"/>
        <v>0</v>
      </c>
      <c r="S54" s="71">
        <v>0</v>
      </c>
      <c r="T54" s="72">
        <f t="shared" si="22"/>
        <v>0</v>
      </c>
      <c r="U54" s="67"/>
      <c r="W54" s="57">
        <v>0</v>
      </c>
    </row>
    <row r="55" spans="1:23" ht="24" customHeight="1" x14ac:dyDescent="0.25">
      <c r="A55" s="64" t="s">
        <v>67</v>
      </c>
      <c r="B55" s="135">
        <f t="shared" si="8"/>
        <v>46</v>
      </c>
      <c r="C55" s="41" t="str">
        <f>IF(Planilla!C55="","",Planilla!C55)</f>
        <v/>
      </c>
      <c r="D55" s="41" t="str">
        <f>IF(Planilla!D55="","",Planilla!D55)</f>
        <v/>
      </c>
      <c r="E55" s="70" t="str">
        <f>IF(Planilla!E55="","",Planilla!E55)</f>
        <v/>
      </c>
      <c r="F55" s="72">
        <f>Planilla!F55</f>
        <v>0</v>
      </c>
      <c r="G55" s="72">
        <f>Planilla!G55</f>
        <v>0</v>
      </c>
      <c r="H55" s="72">
        <f>Planilla!H55</f>
        <v>0</v>
      </c>
      <c r="I55" s="72">
        <f>Planilla!I55</f>
        <v>0</v>
      </c>
      <c r="J55" s="72">
        <f>Planilla!J55</f>
        <v>0</v>
      </c>
      <c r="K55" s="72">
        <f t="shared" si="0"/>
        <v>0</v>
      </c>
      <c r="L55" s="72">
        <f t="shared" si="1"/>
        <v>0</v>
      </c>
      <c r="M55" s="72">
        <f t="shared" si="2"/>
        <v>0</v>
      </c>
      <c r="N55" s="72">
        <f t="shared" si="3"/>
        <v>0</v>
      </c>
      <c r="O55" s="72">
        <f t="shared" si="4"/>
        <v>0</v>
      </c>
      <c r="P55" s="72">
        <f t="shared" si="5"/>
        <v>0</v>
      </c>
      <c r="Q55" s="71">
        <v>0</v>
      </c>
      <c r="R55" s="72">
        <f t="shared" si="6"/>
        <v>0</v>
      </c>
      <c r="S55" s="71">
        <v>0</v>
      </c>
      <c r="T55" s="72">
        <f t="shared" si="7"/>
        <v>0</v>
      </c>
      <c r="U55" s="66"/>
      <c r="W55" s="56">
        <v>0</v>
      </c>
    </row>
    <row r="56" spans="1:23" ht="24" customHeight="1" x14ac:dyDescent="0.25">
      <c r="A56" s="64" t="s">
        <v>67</v>
      </c>
      <c r="B56" s="135">
        <f t="shared" si="8"/>
        <v>47</v>
      </c>
      <c r="C56" s="41" t="str">
        <f>IF(Planilla!C56="","",Planilla!C56)</f>
        <v/>
      </c>
      <c r="D56" s="41" t="str">
        <f>IF(Planilla!D56="","",Planilla!D56)</f>
        <v/>
      </c>
      <c r="E56" s="70" t="str">
        <f>IF(Planilla!E56="","",Planilla!E56)</f>
        <v/>
      </c>
      <c r="F56" s="72">
        <f>Planilla!F56</f>
        <v>0</v>
      </c>
      <c r="G56" s="72">
        <f>Planilla!G56</f>
        <v>0</v>
      </c>
      <c r="H56" s="72">
        <f>Planilla!H56</f>
        <v>0</v>
      </c>
      <c r="I56" s="72">
        <f>Planilla!I56</f>
        <v>0</v>
      </c>
      <c r="J56" s="72">
        <f>Planilla!J56</f>
        <v>0</v>
      </c>
      <c r="K56" s="72">
        <f t="shared" si="0"/>
        <v>0</v>
      </c>
      <c r="L56" s="72">
        <f t="shared" si="1"/>
        <v>0</v>
      </c>
      <c r="M56" s="72">
        <f t="shared" si="2"/>
        <v>0</v>
      </c>
      <c r="N56" s="72">
        <f t="shared" si="3"/>
        <v>0</v>
      </c>
      <c r="O56" s="72">
        <f t="shared" si="4"/>
        <v>0</v>
      </c>
      <c r="P56" s="72">
        <f t="shared" si="5"/>
        <v>0</v>
      </c>
      <c r="Q56" s="71">
        <v>0</v>
      </c>
      <c r="R56" s="72">
        <f t="shared" si="6"/>
        <v>0</v>
      </c>
      <c r="S56" s="71">
        <v>0</v>
      </c>
      <c r="T56" s="72">
        <f t="shared" si="7"/>
        <v>0</v>
      </c>
      <c r="U56" s="67"/>
      <c r="W56" s="56">
        <v>0</v>
      </c>
    </row>
    <row r="57" spans="1:23" ht="24" customHeight="1" x14ac:dyDescent="0.25">
      <c r="A57" s="64" t="s">
        <v>67</v>
      </c>
      <c r="B57" s="135">
        <f t="shared" si="8"/>
        <v>48</v>
      </c>
      <c r="C57" s="41" t="str">
        <f>IF(Planilla!C57="","",Planilla!C57)</f>
        <v/>
      </c>
      <c r="D57" s="41" t="str">
        <f>IF(Planilla!D57="","",Planilla!D57)</f>
        <v/>
      </c>
      <c r="E57" s="70" t="str">
        <f>IF(Planilla!E57="","",Planilla!E57)</f>
        <v/>
      </c>
      <c r="F57" s="72">
        <f>Planilla!F57</f>
        <v>0</v>
      </c>
      <c r="G57" s="72">
        <f>Planilla!G57</f>
        <v>0</v>
      </c>
      <c r="H57" s="72">
        <f>Planilla!H57</f>
        <v>0</v>
      </c>
      <c r="I57" s="72">
        <f>Planilla!I57</f>
        <v>0</v>
      </c>
      <c r="J57" s="72">
        <f>Planilla!J57</f>
        <v>0</v>
      </c>
      <c r="K57" s="72">
        <f t="shared" si="0"/>
        <v>0</v>
      </c>
      <c r="L57" s="72">
        <f t="shared" si="1"/>
        <v>0</v>
      </c>
      <c r="M57" s="72">
        <f t="shared" si="2"/>
        <v>0</v>
      </c>
      <c r="N57" s="72">
        <f t="shared" si="3"/>
        <v>0</v>
      </c>
      <c r="O57" s="72">
        <f t="shared" si="4"/>
        <v>0</v>
      </c>
      <c r="P57" s="72">
        <f t="shared" si="5"/>
        <v>0</v>
      </c>
      <c r="Q57" s="71">
        <v>0</v>
      </c>
      <c r="R57" s="72">
        <f t="shared" si="6"/>
        <v>0</v>
      </c>
      <c r="S57" s="71">
        <v>0</v>
      </c>
      <c r="T57" s="72">
        <f t="shared" si="7"/>
        <v>0</v>
      </c>
      <c r="U57" s="66"/>
      <c r="W57" s="56">
        <v>0</v>
      </c>
    </row>
    <row r="58" spans="1:23" ht="24" customHeight="1" x14ac:dyDescent="0.25">
      <c r="A58" s="64" t="s">
        <v>67</v>
      </c>
      <c r="B58" s="135">
        <f t="shared" si="8"/>
        <v>49</v>
      </c>
      <c r="C58" s="41" t="str">
        <f>IF(Planilla!C58="","",Planilla!C58)</f>
        <v/>
      </c>
      <c r="D58" s="41" t="str">
        <f>IF(Planilla!D58="","",Planilla!D58)</f>
        <v/>
      </c>
      <c r="E58" s="70" t="str">
        <f>IF(Planilla!E58="","",Planilla!E58)</f>
        <v/>
      </c>
      <c r="F58" s="72">
        <f>Planilla!F58</f>
        <v>0</v>
      </c>
      <c r="G58" s="72">
        <f>Planilla!G58</f>
        <v>0</v>
      </c>
      <c r="H58" s="72">
        <f>Planilla!H58</f>
        <v>0</v>
      </c>
      <c r="I58" s="72">
        <f>Planilla!I58</f>
        <v>0</v>
      </c>
      <c r="J58" s="72">
        <f>Planilla!J58</f>
        <v>0</v>
      </c>
      <c r="K58" s="72">
        <f t="shared" si="0"/>
        <v>0</v>
      </c>
      <c r="L58" s="72">
        <f t="shared" si="1"/>
        <v>0</v>
      </c>
      <c r="M58" s="72">
        <f t="shared" si="2"/>
        <v>0</v>
      </c>
      <c r="N58" s="72">
        <f t="shared" si="3"/>
        <v>0</v>
      </c>
      <c r="O58" s="72">
        <f t="shared" si="4"/>
        <v>0</v>
      </c>
      <c r="P58" s="72">
        <f t="shared" si="5"/>
        <v>0</v>
      </c>
      <c r="Q58" s="71">
        <v>0</v>
      </c>
      <c r="R58" s="72">
        <f t="shared" si="6"/>
        <v>0</v>
      </c>
      <c r="S58" s="71">
        <v>0</v>
      </c>
      <c r="T58" s="72">
        <f t="shared" si="7"/>
        <v>0</v>
      </c>
      <c r="U58" s="66"/>
      <c r="W58" s="56">
        <v>0</v>
      </c>
    </row>
    <row r="59" spans="1:23" ht="24" customHeight="1" x14ac:dyDescent="0.25">
      <c r="A59" s="64" t="s">
        <v>67</v>
      </c>
      <c r="B59" s="135">
        <f t="shared" si="8"/>
        <v>50</v>
      </c>
      <c r="C59" s="41" t="str">
        <f>IF(Planilla!C59="","",Planilla!C59)</f>
        <v/>
      </c>
      <c r="D59" s="41" t="str">
        <f>IF(Planilla!D59="","",Planilla!D59)</f>
        <v/>
      </c>
      <c r="E59" s="70" t="str">
        <f>IF(Planilla!E59="","",Planilla!E59)</f>
        <v/>
      </c>
      <c r="F59" s="72">
        <f>Planilla!F59</f>
        <v>0</v>
      </c>
      <c r="G59" s="72">
        <f>Planilla!G59</f>
        <v>0</v>
      </c>
      <c r="H59" s="72">
        <f>Planilla!H59</f>
        <v>0</v>
      </c>
      <c r="I59" s="72">
        <f>Planilla!I59</f>
        <v>0</v>
      </c>
      <c r="J59" s="72">
        <f>Planilla!J59</f>
        <v>0</v>
      </c>
      <c r="K59" s="72">
        <f t="shared" si="0"/>
        <v>0</v>
      </c>
      <c r="L59" s="72">
        <f t="shared" si="1"/>
        <v>0</v>
      </c>
      <c r="M59" s="72">
        <f t="shared" si="2"/>
        <v>0</v>
      </c>
      <c r="N59" s="72">
        <f t="shared" si="3"/>
        <v>0</v>
      </c>
      <c r="O59" s="72">
        <f t="shared" si="4"/>
        <v>0</v>
      </c>
      <c r="P59" s="72">
        <f t="shared" si="5"/>
        <v>0</v>
      </c>
      <c r="Q59" s="71">
        <v>0</v>
      </c>
      <c r="R59" s="72">
        <f t="shared" si="6"/>
        <v>0</v>
      </c>
      <c r="S59" s="71">
        <v>0</v>
      </c>
      <c r="T59" s="72">
        <f t="shared" si="7"/>
        <v>0</v>
      </c>
      <c r="U59" s="67"/>
      <c r="W59" s="57">
        <v>0</v>
      </c>
    </row>
    <row r="60" spans="1:23" ht="24" customHeight="1" x14ac:dyDescent="0.25">
      <c r="B60" s="210" t="s">
        <v>23</v>
      </c>
      <c r="C60" s="210"/>
      <c r="D60" s="210"/>
      <c r="E60" s="210"/>
      <c r="F60" s="76">
        <f t="shared" ref="F60:T60" si="30">SUM(F10:F59)</f>
        <v>59910.399999999994</v>
      </c>
      <c r="G60" s="76">
        <f t="shared" si="30"/>
        <v>0</v>
      </c>
      <c r="H60" s="76">
        <f t="shared" si="30"/>
        <v>0</v>
      </c>
      <c r="I60" s="76"/>
      <c r="J60" s="76">
        <f t="shared" si="30"/>
        <v>59910.399999999994</v>
      </c>
      <c r="K60" s="76">
        <f t="shared" si="30"/>
        <v>1065.53</v>
      </c>
      <c r="L60" s="76">
        <f t="shared" si="30"/>
        <v>4343.5199999999995</v>
      </c>
      <c r="M60" s="76">
        <f t="shared" si="30"/>
        <v>54501.35</v>
      </c>
      <c r="N60" s="76">
        <f t="shared" si="30"/>
        <v>0</v>
      </c>
      <c r="O60" s="76">
        <f t="shared" si="30"/>
        <v>54501.35</v>
      </c>
      <c r="P60" s="76">
        <f t="shared" si="30"/>
        <v>7364.5800000000008</v>
      </c>
      <c r="Q60" s="77">
        <f t="shared" si="30"/>
        <v>0</v>
      </c>
      <c r="R60" s="77">
        <f t="shared" si="30"/>
        <v>12773.63</v>
      </c>
      <c r="S60" s="77">
        <f t="shared" si="30"/>
        <v>0</v>
      </c>
      <c r="T60" s="77">
        <f t="shared" si="30"/>
        <v>47136.770000000004</v>
      </c>
      <c r="U60" s="7"/>
    </row>
  </sheetData>
  <mergeCells count="34">
    <mergeCell ref="AM10:AN10"/>
    <mergeCell ref="AG10:AG11"/>
    <mergeCell ref="AH10:AI10"/>
    <mergeCell ref="AJ10:AJ11"/>
    <mergeCell ref="AK10:AK11"/>
    <mergeCell ref="AL10:AL11"/>
    <mergeCell ref="B60:E60"/>
    <mergeCell ref="Y10:AA11"/>
    <mergeCell ref="Y15:AD15"/>
    <mergeCell ref="Y16:Y17"/>
    <mergeCell ref="Z16:Z17"/>
    <mergeCell ref="AA16:AA17"/>
    <mergeCell ref="AB16:AB17"/>
    <mergeCell ref="AC16:AC17"/>
    <mergeCell ref="AD16:AD17"/>
    <mergeCell ref="U8:U9"/>
    <mergeCell ref="B8:B9"/>
    <mergeCell ref="C8:C9"/>
    <mergeCell ref="D8:D9"/>
    <mergeCell ref="E8:E9"/>
    <mergeCell ref="F8:F9"/>
    <mergeCell ref="G8:G9"/>
    <mergeCell ref="H8:H9"/>
    <mergeCell ref="J8:J9"/>
    <mergeCell ref="K8:R8"/>
    <mergeCell ref="S8:S9"/>
    <mergeCell ref="T8:T9"/>
    <mergeCell ref="I8:I9"/>
    <mergeCell ref="D6:J6"/>
    <mergeCell ref="D1:J1"/>
    <mergeCell ref="D2:J2"/>
    <mergeCell ref="D3:J3"/>
    <mergeCell ref="D4:J4"/>
    <mergeCell ref="D5:J5"/>
  </mergeCells>
  <dataValidations disablePrompts="1" count="1">
    <dataValidation type="list" allowBlank="1" showInputMessage="1" showErrorMessage="1" sqref="T1" xr:uid="{F541A194-635B-44B9-B48F-DDE69624C86A}">
      <formula1>"Quincenal,Mensual,Semanal"</formula1>
    </dataValidation>
  </dataValidations>
  <pageMargins left="0.70866141732283472" right="0.70866141732283472" top="0.74803149606299213" bottom="0.74803149606299213" header="0.31496062992125984" footer="0.31496062992125984"/>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747D0-2A57-4FD7-B129-3C14B3043D66}">
  <sheetPr>
    <tabColor theme="9" tint="-0.499984740745262"/>
    <pageSetUpPr fitToPage="1"/>
  </sheetPr>
  <dimension ref="A1:L57"/>
  <sheetViews>
    <sheetView showGridLines="0" zoomScale="84" zoomScaleNormal="85" zoomScaleSheetLayoutView="40" workbookViewId="0">
      <pane ySplit="6" topLeftCell="A7" activePane="bottomLeft" state="frozen"/>
      <selection activeCell="N12" sqref="N12"/>
      <selection pane="bottomLeft" activeCell="N12" sqref="N12"/>
    </sheetView>
  </sheetViews>
  <sheetFormatPr baseColWidth="10" defaultColWidth="11.5703125" defaultRowHeight="24" customHeight="1" x14ac:dyDescent="0.25"/>
  <cols>
    <col min="1" max="1" width="5.42578125" style="2" bestFit="1" customWidth="1"/>
    <col min="2" max="2" width="7.28515625" style="2" customWidth="1"/>
    <col min="3" max="3" width="29" style="2" customWidth="1"/>
    <col min="4" max="4" width="14.28515625" style="2" bestFit="1" customWidth="1"/>
    <col min="5" max="5" width="13.5703125" style="2" customWidth="1"/>
    <col min="6" max="6" width="12.28515625" style="2" customWidth="1"/>
    <col min="7" max="8" width="11.5703125" style="2"/>
    <col min="9" max="9" width="13" style="2" customWidth="1"/>
    <col min="10" max="10" width="11.5703125" style="2"/>
    <col min="11" max="11" width="14.5703125" style="2" bestFit="1" customWidth="1"/>
    <col min="12" max="12" width="15.85546875" style="2" customWidth="1"/>
    <col min="13" max="16384" width="11.5703125" style="2"/>
  </cols>
  <sheetData>
    <row r="1" spans="1:12" ht="21.75" customHeight="1" x14ac:dyDescent="0.25">
      <c r="D1" s="196" t="s">
        <v>2</v>
      </c>
      <c r="E1" s="196"/>
      <c r="F1" s="196"/>
      <c r="G1" s="196"/>
      <c r="H1" s="196"/>
      <c r="I1" s="196"/>
    </row>
    <row r="2" spans="1:12" ht="24" customHeight="1" x14ac:dyDescent="0.25">
      <c r="D2" s="197" t="s">
        <v>6</v>
      </c>
      <c r="E2" s="197"/>
      <c r="F2" s="197"/>
      <c r="G2" s="197"/>
      <c r="H2" s="197"/>
      <c r="I2" s="197"/>
    </row>
    <row r="3" spans="1:12" ht="24" customHeight="1" x14ac:dyDescent="0.25">
      <c r="C3" s="221" t="s">
        <v>91</v>
      </c>
      <c r="D3" s="221"/>
      <c r="E3" s="221"/>
      <c r="F3" s="221"/>
      <c r="G3" s="221"/>
      <c r="H3" s="221"/>
      <c r="I3" s="221"/>
      <c r="J3" s="221"/>
    </row>
    <row r="4" spans="1:12" ht="24" customHeight="1" x14ac:dyDescent="0.25">
      <c r="J4" s="3"/>
    </row>
    <row r="5" spans="1:12" ht="24" customHeight="1" x14ac:dyDescent="0.25">
      <c r="B5" s="200" t="s">
        <v>12</v>
      </c>
      <c r="C5" s="200" t="s">
        <v>13</v>
      </c>
      <c r="D5" s="200" t="s">
        <v>14</v>
      </c>
      <c r="E5" s="200" t="s">
        <v>15</v>
      </c>
      <c r="F5" s="200" t="s">
        <v>66</v>
      </c>
      <c r="G5" s="202" t="s">
        <v>16</v>
      </c>
      <c r="H5" s="202" t="s">
        <v>71</v>
      </c>
      <c r="I5" s="200" t="s">
        <v>87</v>
      </c>
      <c r="J5" s="218" t="s">
        <v>21</v>
      </c>
      <c r="K5" s="219"/>
      <c r="L5" s="220"/>
    </row>
    <row r="6" spans="1:12" ht="24" customHeight="1" x14ac:dyDescent="0.25">
      <c r="B6" s="200"/>
      <c r="C6" s="200"/>
      <c r="D6" s="200"/>
      <c r="E6" s="200"/>
      <c r="F6" s="200"/>
      <c r="G6" s="203"/>
      <c r="H6" s="203"/>
      <c r="I6" s="200"/>
      <c r="J6" s="4" t="s">
        <v>88</v>
      </c>
      <c r="K6" s="4" t="s">
        <v>89</v>
      </c>
      <c r="L6" s="5" t="s">
        <v>90</v>
      </c>
    </row>
    <row r="7" spans="1:12" ht="34.5" customHeight="1" x14ac:dyDescent="0.25">
      <c r="A7" s="64" t="s">
        <v>67</v>
      </c>
      <c r="B7" s="135">
        <v>1</v>
      </c>
      <c r="C7" s="150" t="str">
        <f>IF(Planilla!C10="","",Planilla!C10)</f>
        <v>Juancito</v>
      </c>
      <c r="D7" s="150" t="str">
        <f>IF(Planilla!D10="","",Planilla!D10)</f>
        <v>Auxiliar de limpieza</v>
      </c>
      <c r="E7" s="135">
        <f>IF(Planilla!E10="","",Planilla!E10)</f>
        <v>30</v>
      </c>
      <c r="F7" s="239">
        <f>Planilla!F10</f>
        <v>525</v>
      </c>
      <c r="G7" s="72">
        <f>Planilla!G10</f>
        <v>0</v>
      </c>
      <c r="H7" s="72">
        <f>Planilla!H10</f>
        <v>0</v>
      </c>
      <c r="I7" s="72">
        <f>SUM(F7:H7)</f>
        <v>525</v>
      </c>
      <c r="J7" s="72">
        <f>'Planilla Antes'!P10</f>
        <v>0</v>
      </c>
      <c r="K7" s="72">
        <f>Planilla!P10</f>
        <v>0</v>
      </c>
      <c r="L7" s="72">
        <f>K7-J7</f>
        <v>0</v>
      </c>
    </row>
    <row r="8" spans="1:12" ht="24" customHeight="1" x14ac:dyDescent="0.25">
      <c r="A8" s="64" t="s">
        <v>67</v>
      </c>
      <c r="B8" s="135">
        <f>B7+1</f>
        <v>2</v>
      </c>
      <c r="C8" s="150" t="str">
        <f>IF(Planilla!C11="","",Planilla!C11)</f>
        <v>Maríita</v>
      </c>
      <c r="D8" s="150" t="str">
        <f>IF(Planilla!D11="","",Planilla!D11)</f>
        <v>Ayudante de cocina</v>
      </c>
      <c r="E8" s="135">
        <f>IF(Planilla!E11="","",Planilla!E11)</f>
        <v>31</v>
      </c>
      <c r="F8" s="239">
        <f>Planilla!F11</f>
        <v>526</v>
      </c>
      <c r="G8" s="72">
        <f>Planilla!G11</f>
        <v>0</v>
      </c>
      <c r="H8" s="72">
        <f>Planilla!H11</f>
        <v>0</v>
      </c>
      <c r="I8" s="72">
        <f t="shared" ref="I8:I56" si="0">SUM(F8:H8)</f>
        <v>526</v>
      </c>
      <c r="J8" s="72">
        <f>'Planilla Antes'!P11</f>
        <v>17.68</v>
      </c>
      <c r="K8" s="72">
        <f>Planilla!P11</f>
        <v>0</v>
      </c>
      <c r="L8" s="72">
        <f t="shared" ref="L8:L56" si="1">K8-J8</f>
        <v>-17.68</v>
      </c>
    </row>
    <row r="9" spans="1:12" ht="24" customHeight="1" x14ac:dyDescent="0.25">
      <c r="A9" s="64" t="s">
        <v>67</v>
      </c>
      <c r="B9" s="135">
        <f t="shared" ref="B9:B56" si="2">B8+1</f>
        <v>3</v>
      </c>
      <c r="C9" s="150" t="str">
        <f>IF(Planilla!C12="","",Planilla!C12)</f>
        <v>Luisito</v>
      </c>
      <c r="D9" s="150" t="str">
        <f>IF(Planilla!D12="","",Planilla!D12)</f>
        <v>Mensajero</v>
      </c>
      <c r="E9" s="135">
        <f>IF(Planilla!E12="","",Planilla!E12)</f>
        <v>31</v>
      </c>
      <c r="F9" s="239">
        <f>Planilla!F12</f>
        <v>600</v>
      </c>
      <c r="G9" s="72">
        <f>Planilla!G12</f>
        <v>0</v>
      </c>
      <c r="H9" s="72">
        <f>Planilla!H12</f>
        <v>0</v>
      </c>
      <c r="I9" s="72">
        <f t="shared" si="0"/>
        <v>600</v>
      </c>
      <c r="J9" s="72">
        <f>'Planilla Antes'!P12</f>
        <v>24.32</v>
      </c>
      <c r="K9" s="72">
        <f>Planilla!P12</f>
        <v>0</v>
      </c>
      <c r="L9" s="72">
        <f t="shared" si="1"/>
        <v>-24.32</v>
      </c>
    </row>
    <row r="10" spans="1:12" ht="24" customHeight="1" x14ac:dyDescent="0.25">
      <c r="A10" s="64" t="s">
        <v>67</v>
      </c>
      <c r="B10" s="135">
        <f t="shared" si="2"/>
        <v>4</v>
      </c>
      <c r="C10" s="150" t="str">
        <f>IF(Planilla!C13="","",Planilla!C13)</f>
        <v>Martita</v>
      </c>
      <c r="D10" s="150" t="str">
        <f>IF(Planilla!D13="","",Planilla!D13)</f>
        <v>Auxiliar de bodega</v>
      </c>
      <c r="E10" s="135">
        <f>IF(Planilla!E13="","",Planilla!E13)</f>
        <v>31</v>
      </c>
      <c r="F10" s="235">
        <f>Planilla!F13</f>
        <v>612.80999999999995</v>
      </c>
      <c r="G10" s="72">
        <f>Planilla!G13</f>
        <v>0</v>
      </c>
      <c r="H10" s="72">
        <f>Planilla!H13</f>
        <v>0</v>
      </c>
      <c r="I10" s="72">
        <f t="shared" si="0"/>
        <v>612.80999999999995</v>
      </c>
      <c r="J10" s="72">
        <f>'Planilla Antes'!P13</f>
        <v>25.47</v>
      </c>
      <c r="K10" s="72">
        <f>Planilla!P13</f>
        <v>0</v>
      </c>
      <c r="L10" s="72">
        <f t="shared" si="1"/>
        <v>-25.47</v>
      </c>
    </row>
    <row r="11" spans="1:12" ht="24" customHeight="1" x14ac:dyDescent="0.25">
      <c r="A11" s="64" t="s">
        <v>67</v>
      </c>
      <c r="B11" s="135">
        <f t="shared" si="2"/>
        <v>5</v>
      </c>
      <c r="C11" s="150" t="str">
        <f>IF(Planilla!C14="","",Planilla!C14)</f>
        <v>Pedrito</v>
      </c>
      <c r="D11" s="150" t="str">
        <f>IF(Planilla!D14="","",Planilla!D14)</f>
        <v>Vigilante nocturno</v>
      </c>
      <c r="E11" s="135">
        <f>IF(Planilla!E14="","",Planilla!E14)</f>
        <v>31</v>
      </c>
      <c r="F11" s="232">
        <f>Planilla!F14</f>
        <v>612.82000000000005</v>
      </c>
      <c r="G11" s="72">
        <f>Planilla!G14</f>
        <v>0</v>
      </c>
      <c r="H11" s="72">
        <f>Planilla!H14</f>
        <v>0</v>
      </c>
      <c r="I11" s="72">
        <f t="shared" si="0"/>
        <v>612.82000000000005</v>
      </c>
      <c r="J11" s="72">
        <f>'Planilla Antes'!P14</f>
        <v>25.47</v>
      </c>
      <c r="K11" s="72">
        <f>Planilla!P14</f>
        <v>0</v>
      </c>
      <c r="L11" s="72">
        <f t="shared" si="1"/>
        <v>-25.47</v>
      </c>
    </row>
    <row r="12" spans="1:12" ht="24" customHeight="1" x14ac:dyDescent="0.25">
      <c r="A12" s="64" t="s">
        <v>67</v>
      </c>
      <c r="B12" s="135">
        <f t="shared" si="2"/>
        <v>6</v>
      </c>
      <c r="C12" s="150" t="str">
        <f>IF(Planilla!C15="","",Planilla!C15)</f>
        <v>Pablito</v>
      </c>
      <c r="D12" s="150" t="str">
        <f>IF(Planilla!D15="","",Planilla!D15)</f>
        <v>Vigilante diurno</v>
      </c>
      <c r="E12" s="135">
        <f>IF(Planilla!E15="","",Planilla!E15)</f>
        <v>31</v>
      </c>
      <c r="F12" s="232">
        <f>Planilla!F15</f>
        <v>700</v>
      </c>
      <c r="G12" s="72">
        <f>Planilla!G15</f>
        <v>0</v>
      </c>
      <c r="H12" s="72">
        <f>Planilla!H15</f>
        <v>0</v>
      </c>
      <c r="I12" s="72">
        <f t="shared" si="0"/>
        <v>700</v>
      </c>
      <c r="J12" s="72">
        <f>'Planilla Antes'!P15</f>
        <v>33.299999999999997</v>
      </c>
      <c r="K12" s="72">
        <f>Planilla!P15</f>
        <v>0</v>
      </c>
      <c r="L12" s="72">
        <f t="shared" si="1"/>
        <v>-33.299999999999997</v>
      </c>
    </row>
    <row r="13" spans="1:12" ht="24" customHeight="1" x14ac:dyDescent="0.25">
      <c r="A13" s="64" t="s">
        <v>67</v>
      </c>
      <c r="B13" s="135">
        <f t="shared" si="2"/>
        <v>7</v>
      </c>
      <c r="C13" s="150" t="str">
        <f>IF(Planilla!C16="","",Planilla!C16)</f>
        <v>Rosita</v>
      </c>
      <c r="D13" s="150" t="str">
        <f>IF(Planilla!D16="","",Planilla!D16)</f>
        <v>Recepcionista</v>
      </c>
      <c r="E13" s="135">
        <f>IF(Planilla!E16="","",Planilla!E16)</f>
        <v>31</v>
      </c>
      <c r="F13" s="232">
        <f>Planilla!F16</f>
        <v>761.37</v>
      </c>
      <c r="G13" s="72">
        <f>Planilla!G16</f>
        <v>0</v>
      </c>
      <c r="H13" s="72">
        <f>Planilla!H16</f>
        <v>0</v>
      </c>
      <c r="I13" s="72">
        <f t="shared" si="0"/>
        <v>761.37</v>
      </c>
      <c r="J13" s="72">
        <f>'Planilla Antes'!P16</f>
        <v>38.799999999999997</v>
      </c>
      <c r="K13" s="72">
        <f>Planilla!P16</f>
        <v>0</v>
      </c>
      <c r="L13" s="72">
        <f t="shared" si="1"/>
        <v>-38.799999999999997</v>
      </c>
    </row>
    <row r="14" spans="1:12" ht="24" customHeight="1" x14ac:dyDescent="0.25">
      <c r="A14" s="64" t="s">
        <v>67</v>
      </c>
      <c r="B14" s="135">
        <f t="shared" si="2"/>
        <v>8</v>
      </c>
      <c r="C14" s="150" t="str">
        <f>IF(Planilla!C17="","",Planilla!C17)</f>
        <v>Carlitos</v>
      </c>
      <c r="D14" s="150" t="str">
        <f>IF(Planilla!D17="","",Planilla!D17)</f>
        <v>Asistente de oficina</v>
      </c>
      <c r="E14" s="135">
        <f>IF(Planilla!E17="","",Planilla!E17)</f>
        <v>31</v>
      </c>
      <c r="F14" s="232">
        <f>Planilla!F17</f>
        <v>761.38</v>
      </c>
      <c r="G14" s="72">
        <f>Planilla!G17</f>
        <v>0</v>
      </c>
      <c r="H14" s="72">
        <f>Planilla!H17</f>
        <v>0</v>
      </c>
      <c r="I14" s="72">
        <f t="shared" si="0"/>
        <v>761.38</v>
      </c>
      <c r="J14" s="72">
        <f>'Planilla Antes'!P17</f>
        <v>38.799999999999997</v>
      </c>
      <c r="K14" s="72">
        <f>Planilla!P17</f>
        <v>17.670000000000002</v>
      </c>
      <c r="L14" s="72">
        <f t="shared" si="1"/>
        <v>-21.129999999999995</v>
      </c>
    </row>
    <row r="15" spans="1:12" ht="24" customHeight="1" x14ac:dyDescent="0.25">
      <c r="A15" s="64" t="s">
        <v>67</v>
      </c>
      <c r="B15" s="135">
        <f t="shared" si="2"/>
        <v>9</v>
      </c>
      <c r="C15" s="150" t="str">
        <f>IF(Planilla!C18="","",Planilla!C18)</f>
        <v>Anita</v>
      </c>
      <c r="D15" s="150" t="str">
        <f>IF(Planilla!D18="","",Planilla!D18)</f>
        <v>Auxiliar de caja</v>
      </c>
      <c r="E15" s="135">
        <f>IF(Planilla!E18="","",Planilla!E18)</f>
        <v>31</v>
      </c>
      <c r="F15" s="232">
        <f>Planilla!F18</f>
        <v>783.23</v>
      </c>
      <c r="G15" s="72">
        <f>Planilla!G18</f>
        <v>0</v>
      </c>
      <c r="H15" s="72">
        <f>Planilla!H18</f>
        <v>0</v>
      </c>
      <c r="I15" s="72">
        <f t="shared" si="0"/>
        <v>783.23</v>
      </c>
      <c r="J15" s="72">
        <f>'Planilla Antes'!P18</f>
        <v>40.770000000000003</v>
      </c>
      <c r="K15" s="72">
        <f>Planilla!P18</f>
        <v>19.63</v>
      </c>
      <c r="L15" s="72">
        <f t="shared" si="1"/>
        <v>-21.140000000000004</v>
      </c>
    </row>
    <row r="16" spans="1:12" ht="24" customHeight="1" x14ac:dyDescent="0.25">
      <c r="A16" s="64" t="s">
        <v>67</v>
      </c>
      <c r="B16" s="135">
        <f t="shared" si="2"/>
        <v>10</v>
      </c>
      <c r="C16" s="150" t="str">
        <f>IF(Planilla!C19="","",Planilla!C19)</f>
        <v>Jorgito</v>
      </c>
      <c r="D16" s="150" t="str">
        <f>IF(Planilla!D19="","",Planilla!D19)</f>
        <v>Ayudante técnico</v>
      </c>
      <c r="E16" s="135">
        <f>IF(Planilla!E19="","",Planilla!E19)</f>
        <v>31</v>
      </c>
      <c r="F16" s="232">
        <f>Planilla!F19</f>
        <v>783.24</v>
      </c>
      <c r="G16" s="72">
        <f>Planilla!G19</f>
        <v>0</v>
      </c>
      <c r="H16" s="72">
        <f>Planilla!H19</f>
        <v>0</v>
      </c>
      <c r="I16" s="72">
        <f t="shared" si="0"/>
        <v>783.24</v>
      </c>
      <c r="J16" s="72">
        <f>'Planilla Antes'!P19</f>
        <v>40.770000000000003</v>
      </c>
      <c r="K16" s="72">
        <f>Planilla!P19</f>
        <v>19.63</v>
      </c>
      <c r="L16" s="72">
        <f t="shared" si="1"/>
        <v>-21.140000000000004</v>
      </c>
    </row>
    <row r="17" spans="1:12" ht="24" customHeight="1" x14ac:dyDescent="0.25">
      <c r="A17" s="64" t="s">
        <v>67</v>
      </c>
      <c r="B17" s="135">
        <f t="shared" si="2"/>
        <v>11</v>
      </c>
      <c r="C17" s="150" t="str">
        <f>IF(Planilla!C20="","",Planilla!C20)</f>
        <v>Clarita</v>
      </c>
      <c r="D17" s="150" t="str">
        <f>IF(Planilla!D20="","",Planilla!D20)</f>
        <v>Auxiliar contable</v>
      </c>
      <c r="E17" s="135">
        <f>IF(Planilla!E20="","",Planilla!E20)</f>
        <v>31</v>
      </c>
      <c r="F17" s="232">
        <f>Planilla!F20</f>
        <v>783.25</v>
      </c>
      <c r="G17" s="72">
        <f>Planilla!G20</f>
        <v>0</v>
      </c>
      <c r="H17" s="72">
        <f>Planilla!H20</f>
        <v>0</v>
      </c>
      <c r="I17" s="72">
        <f t="shared" si="0"/>
        <v>783.25</v>
      </c>
      <c r="J17" s="72">
        <f>'Planilla Antes'!P20</f>
        <v>40.770000000000003</v>
      </c>
      <c r="K17" s="72">
        <f>Planilla!P20</f>
        <v>19.63</v>
      </c>
      <c r="L17" s="72">
        <f t="shared" si="1"/>
        <v>-21.140000000000004</v>
      </c>
    </row>
    <row r="18" spans="1:12" ht="24" customHeight="1" x14ac:dyDescent="0.25">
      <c r="A18" s="64" t="s">
        <v>67</v>
      </c>
      <c r="B18" s="135">
        <f t="shared" si="2"/>
        <v>12</v>
      </c>
      <c r="C18" s="150" t="str">
        <f>IF(Planilla!C21="","",Planilla!C21)</f>
        <v>Tomasito</v>
      </c>
      <c r="D18" s="150" t="str">
        <f>IF(Planilla!D21="","",Planilla!D21)</f>
        <v>Encargado de inventario</v>
      </c>
      <c r="E18" s="135">
        <f>IF(Planilla!E21="","",Planilla!E21)</f>
        <v>31</v>
      </c>
      <c r="F18" s="232">
        <f>Planilla!F21</f>
        <v>800</v>
      </c>
      <c r="G18" s="72">
        <f>Planilla!G21</f>
        <v>0</v>
      </c>
      <c r="H18" s="72">
        <f>Planilla!H21</f>
        <v>0</v>
      </c>
      <c r="I18" s="72">
        <f t="shared" si="0"/>
        <v>800</v>
      </c>
      <c r="J18" s="72">
        <f>'Planilla Antes'!P21</f>
        <v>42.27</v>
      </c>
      <c r="K18" s="72">
        <f>Planilla!P21</f>
        <v>21.14</v>
      </c>
      <c r="L18" s="72">
        <f t="shared" si="1"/>
        <v>-21.130000000000003</v>
      </c>
    </row>
    <row r="19" spans="1:12" ht="24" customHeight="1" x14ac:dyDescent="0.25">
      <c r="A19" s="64" t="s">
        <v>67</v>
      </c>
      <c r="B19" s="135">
        <f t="shared" si="2"/>
        <v>13</v>
      </c>
      <c r="C19" s="150" t="str">
        <f>IF(Planilla!C22="","",Planilla!C22)</f>
        <v>Angelita</v>
      </c>
      <c r="D19" s="150" t="str">
        <f>IF(Planilla!D22="","",Planilla!D22)</f>
        <v>Secretaria administrativa</v>
      </c>
      <c r="E19" s="135">
        <f>IF(Planilla!E22="","",Planilla!E22)</f>
        <v>31</v>
      </c>
      <c r="F19" s="232">
        <f>Planilla!F22</f>
        <v>844.94</v>
      </c>
      <c r="G19" s="72">
        <f>Planilla!G22</f>
        <v>0</v>
      </c>
      <c r="H19" s="72">
        <f>Planilla!H22</f>
        <v>0</v>
      </c>
      <c r="I19" s="72">
        <f t="shared" si="0"/>
        <v>844.94</v>
      </c>
      <c r="J19" s="72">
        <f>'Planilla Antes'!P22</f>
        <v>46.3</v>
      </c>
      <c r="K19" s="72">
        <f>Planilla!P22</f>
        <v>25.17</v>
      </c>
      <c r="L19" s="72">
        <f t="shared" si="1"/>
        <v>-21.129999999999995</v>
      </c>
    </row>
    <row r="20" spans="1:12" ht="24" customHeight="1" x14ac:dyDescent="0.25">
      <c r="A20" s="64" t="s">
        <v>67</v>
      </c>
      <c r="B20" s="135">
        <f t="shared" si="2"/>
        <v>14</v>
      </c>
      <c r="C20" s="150" t="str">
        <f>IF(Planilla!C23="","",Planilla!C23)</f>
        <v>Fernandito</v>
      </c>
      <c r="D20" s="150" t="str">
        <f>IF(Planilla!D23="","",Planilla!D23)</f>
        <v>Técnico en soporte</v>
      </c>
      <c r="E20" s="135">
        <f>IF(Planilla!E23="","",Planilla!E23)</f>
        <v>31</v>
      </c>
      <c r="F20" s="236">
        <f>Planilla!F23</f>
        <v>844.95</v>
      </c>
      <c r="G20" s="72">
        <f>Planilla!G23</f>
        <v>0</v>
      </c>
      <c r="H20" s="72">
        <f>Planilla!H23</f>
        <v>0</v>
      </c>
      <c r="I20" s="72">
        <f t="shared" si="0"/>
        <v>844.95</v>
      </c>
      <c r="J20" s="72">
        <f>'Planilla Antes'!P23</f>
        <v>46.3</v>
      </c>
      <c r="K20" s="72">
        <f>Planilla!P23</f>
        <v>38.5</v>
      </c>
      <c r="L20" s="72">
        <f t="shared" si="1"/>
        <v>-7.7999999999999972</v>
      </c>
    </row>
    <row r="21" spans="1:12" ht="24" customHeight="1" x14ac:dyDescent="0.25">
      <c r="A21" s="64" t="s">
        <v>67</v>
      </c>
      <c r="B21" s="135">
        <f t="shared" si="2"/>
        <v>15</v>
      </c>
      <c r="C21" s="150" t="str">
        <f>IF(Planilla!C24="","",Planilla!C24)</f>
        <v>Laurita</v>
      </c>
      <c r="D21" s="150" t="str">
        <f>IF(Planilla!D24="","",Planilla!D24)</f>
        <v>Asistente de recursos humanos</v>
      </c>
      <c r="E21" s="135">
        <f>IF(Planilla!E24="","",Planilla!E24)</f>
        <v>31</v>
      </c>
      <c r="F21" s="236">
        <f>Planilla!F24</f>
        <v>861.42</v>
      </c>
      <c r="G21" s="72">
        <f>Planilla!G24</f>
        <v>0</v>
      </c>
      <c r="H21" s="72">
        <f>Planilla!H24</f>
        <v>0</v>
      </c>
      <c r="I21" s="72">
        <f t="shared" si="0"/>
        <v>861.42</v>
      </c>
      <c r="J21" s="72">
        <f>'Planilla Antes'!P24</f>
        <v>47.78</v>
      </c>
      <c r="K21" s="72">
        <f>Planilla!P24</f>
        <v>39.979999999999997</v>
      </c>
      <c r="L21" s="72">
        <f t="shared" si="1"/>
        <v>-7.8000000000000043</v>
      </c>
    </row>
    <row r="22" spans="1:12" ht="24" customHeight="1" x14ac:dyDescent="0.25">
      <c r="A22" s="64" t="s">
        <v>67</v>
      </c>
      <c r="B22" s="135">
        <f t="shared" si="2"/>
        <v>16</v>
      </c>
      <c r="C22" s="150" t="str">
        <f>IF(Planilla!C25="","",Planilla!C25)</f>
        <v>Ernestito</v>
      </c>
      <c r="D22" s="150" t="str">
        <f>IF(Planilla!D25="","",Planilla!D25)</f>
        <v>Conserje de planta</v>
      </c>
      <c r="E22" s="135">
        <f>IF(Planilla!E25="","",Planilla!E25)</f>
        <v>31</v>
      </c>
      <c r="F22" s="236">
        <f>Planilla!F25</f>
        <v>861.43</v>
      </c>
      <c r="G22" s="72">
        <f>Planilla!G25</f>
        <v>0</v>
      </c>
      <c r="H22" s="72">
        <f>Planilla!H25</f>
        <v>0</v>
      </c>
      <c r="I22" s="72">
        <f t="shared" si="0"/>
        <v>861.43</v>
      </c>
      <c r="J22" s="72">
        <f>'Planilla Antes'!P25</f>
        <v>47.78</v>
      </c>
      <c r="K22" s="72">
        <f>Planilla!P25</f>
        <v>39.979999999999997</v>
      </c>
      <c r="L22" s="72">
        <f t="shared" si="1"/>
        <v>-7.8000000000000043</v>
      </c>
    </row>
    <row r="23" spans="1:12" ht="24" customHeight="1" x14ac:dyDescent="0.25">
      <c r="A23" s="64" t="s">
        <v>67</v>
      </c>
      <c r="B23" s="135">
        <f t="shared" si="2"/>
        <v>17</v>
      </c>
      <c r="C23" s="150" t="str">
        <f>IF(Planilla!C26="","",Planilla!C26)</f>
        <v>Lupita</v>
      </c>
      <c r="D23" s="150" t="str">
        <f>IF(Planilla!D26="","",Planilla!D26)</f>
        <v>Auxiliar de logística</v>
      </c>
      <c r="E23" s="135">
        <f>IF(Planilla!E26="","",Planilla!E26)</f>
        <v>31</v>
      </c>
      <c r="F23" s="236">
        <f>Planilla!F26</f>
        <v>861.44</v>
      </c>
      <c r="G23" s="72">
        <f>Planilla!G26</f>
        <v>0</v>
      </c>
      <c r="H23" s="72">
        <f>Planilla!H26</f>
        <v>0</v>
      </c>
      <c r="I23" s="72">
        <f t="shared" si="0"/>
        <v>861.44</v>
      </c>
      <c r="J23" s="72">
        <f>'Planilla Antes'!P26</f>
        <v>47.79</v>
      </c>
      <c r="K23" s="72">
        <f>Planilla!P26</f>
        <v>39.99</v>
      </c>
      <c r="L23" s="72">
        <f t="shared" si="1"/>
        <v>-7.7999999999999972</v>
      </c>
    </row>
    <row r="24" spans="1:12" ht="24" customHeight="1" x14ac:dyDescent="0.25">
      <c r="A24" s="64" t="s">
        <v>67</v>
      </c>
      <c r="B24" s="135">
        <f t="shared" si="2"/>
        <v>18</v>
      </c>
      <c r="C24" s="150" t="str">
        <f>IF(Planilla!C27="","",Planilla!C27)</f>
        <v>Robertito</v>
      </c>
      <c r="D24" s="150" t="str">
        <f>IF(Planilla!D27="","",Planilla!D27)</f>
        <v>Asistente de compras</v>
      </c>
      <c r="E24" s="135">
        <f>IF(Planilla!E27="","",Planilla!E27)</f>
        <v>31</v>
      </c>
      <c r="F24" s="236">
        <f>Planilla!F27</f>
        <v>997.48</v>
      </c>
      <c r="G24" s="72">
        <f>Planilla!G27</f>
        <v>0</v>
      </c>
      <c r="H24" s="72">
        <f>Planilla!H27</f>
        <v>0</v>
      </c>
      <c r="I24" s="72">
        <f t="shared" si="0"/>
        <v>997.48</v>
      </c>
      <c r="J24" s="72">
        <f>'Planilla Antes'!P27</f>
        <v>59.99</v>
      </c>
      <c r="K24" s="72">
        <f>Planilla!P27</f>
        <v>52.19</v>
      </c>
      <c r="L24" s="72">
        <f t="shared" si="1"/>
        <v>-7.8000000000000043</v>
      </c>
    </row>
    <row r="25" spans="1:12" ht="24" customHeight="1" x14ac:dyDescent="0.25">
      <c r="A25" s="64" t="s">
        <v>67</v>
      </c>
      <c r="B25" s="135">
        <f t="shared" si="2"/>
        <v>19</v>
      </c>
      <c r="C25" s="150" t="str">
        <f>IF(Planilla!C28="","",Planilla!C28)</f>
        <v>Carmencita</v>
      </c>
      <c r="D25" s="150" t="str">
        <f>IF(Planilla!D28="","",Planilla!D28)</f>
        <v>Analista de atención al cliente</v>
      </c>
      <c r="E25" s="135">
        <f>IF(Planilla!E28="","",Planilla!E28)</f>
        <v>31</v>
      </c>
      <c r="F25" s="234">
        <f>Planilla!F28</f>
        <v>997.49</v>
      </c>
      <c r="G25" s="72">
        <f>Planilla!G28</f>
        <v>0</v>
      </c>
      <c r="H25" s="72">
        <f>Planilla!H28</f>
        <v>0</v>
      </c>
      <c r="I25" s="72">
        <f t="shared" si="0"/>
        <v>997.49</v>
      </c>
      <c r="J25" s="72">
        <f>'Planilla Antes'!P28</f>
        <v>60</v>
      </c>
      <c r="K25" s="72">
        <f>Planilla!P28</f>
        <v>60</v>
      </c>
      <c r="L25" s="72">
        <f t="shared" si="1"/>
        <v>0</v>
      </c>
    </row>
    <row r="26" spans="1:12" ht="24" customHeight="1" x14ac:dyDescent="0.25">
      <c r="A26" s="64" t="s">
        <v>67</v>
      </c>
      <c r="B26" s="135">
        <f t="shared" si="2"/>
        <v>20</v>
      </c>
      <c r="C26" s="150" t="str">
        <f>IF(Planilla!C29="","",Planilla!C29)</f>
        <v>Manolito</v>
      </c>
      <c r="D26" s="150" t="str">
        <f>IF(Planilla!D29="","",Planilla!D29)</f>
        <v>Operador de planta</v>
      </c>
      <c r="E26" s="135">
        <f>IF(Planilla!E29="","",Planilla!E29)</f>
        <v>31</v>
      </c>
      <c r="F26" s="238">
        <f>Planilla!F29</f>
        <v>1008.08</v>
      </c>
      <c r="G26" s="72">
        <f>Planilla!G29</f>
        <v>0</v>
      </c>
      <c r="H26" s="72">
        <f>Planilla!H29</f>
        <v>0</v>
      </c>
      <c r="I26" s="72">
        <f t="shared" si="0"/>
        <v>1008.08</v>
      </c>
      <c r="J26" s="72">
        <f>'Planilla Antes'!P29</f>
        <v>61.95</v>
      </c>
      <c r="K26" s="72">
        <f>Planilla!P29</f>
        <v>61.95</v>
      </c>
      <c r="L26" s="72">
        <f t="shared" si="1"/>
        <v>0</v>
      </c>
    </row>
    <row r="27" spans="1:12" ht="24" customHeight="1" x14ac:dyDescent="0.25">
      <c r="A27" s="64" t="s">
        <v>67</v>
      </c>
      <c r="B27" s="135">
        <f t="shared" si="2"/>
        <v>21</v>
      </c>
      <c r="C27" s="150" t="str">
        <f>IF(Planilla!C30="","",Planilla!C30)</f>
        <v>Paulita</v>
      </c>
      <c r="D27" s="150" t="str">
        <f>IF(Planilla!D30="","",Planilla!D30)</f>
        <v>Auxiliar de mercadeo</v>
      </c>
      <c r="E27" s="135">
        <f>IF(Planilla!E30="","",Planilla!E30)</f>
        <v>31</v>
      </c>
      <c r="F27" s="238">
        <f>Planilla!F30</f>
        <v>1008.09</v>
      </c>
      <c r="G27" s="72">
        <f>Planilla!G30</f>
        <v>0</v>
      </c>
      <c r="H27" s="72">
        <f>Planilla!H30</f>
        <v>0</v>
      </c>
      <c r="I27" s="72">
        <f t="shared" si="0"/>
        <v>1008.09</v>
      </c>
      <c r="J27" s="72">
        <f>'Planilla Antes'!P30</f>
        <v>61.95</v>
      </c>
      <c r="K27" s="72">
        <f>Planilla!P30</f>
        <v>61.95</v>
      </c>
      <c r="L27" s="72">
        <f t="shared" si="1"/>
        <v>0</v>
      </c>
    </row>
    <row r="28" spans="1:12" ht="24" customHeight="1" x14ac:dyDescent="0.25">
      <c r="A28" s="64" t="s">
        <v>67</v>
      </c>
      <c r="B28" s="135">
        <f t="shared" si="2"/>
        <v>22</v>
      </c>
      <c r="C28" s="150" t="str">
        <f>IF(Planilla!C31="","",Planilla!C31)</f>
        <v>Andresito</v>
      </c>
      <c r="D28" s="150" t="str">
        <f>IF(Planilla!D31="","",Planilla!D31)</f>
        <v>Diseñador gráfico</v>
      </c>
      <c r="E28" s="135">
        <f>IF(Planilla!E31="","",Planilla!E31)</f>
        <v>31</v>
      </c>
      <c r="F28" s="238">
        <f>Planilla!F31</f>
        <v>1008.1</v>
      </c>
      <c r="G28" s="72">
        <f>Planilla!G31</f>
        <v>0</v>
      </c>
      <c r="H28" s="72">
        <f>Planilla!H31</f>
        <v>0</v>
      </c>
      <c r="I28" s="72">
        <f t="shared" si="0"/>
        <v>1008.1</v>
      </c>
      <c r="J28" s="72">
        <f>'Planilla Antes'!P31</f>
        <v>61.95</v>
      </c>
      <c r="K28" s="72">
        <f>Planilla!P31</f>
        <v>61.95</v>
      </c>
      <c r="L28" s="72">
        <f t="shared" si="1"/>
        <v>0</v>
      </c>
    </row>
    <row r="29" spans="1:12" ht="24" customHeight="1" x14ac:dyDescent="0.25">
      <c r="A29" s="64" t="s">
        <v>67</v>
      </c>
      <c r="B29" s="135">
        <f t="shared" si="2"/>
        <v>23</v>
      </c>
      <c r="C29" s="150" t="str">
        <f>IF(Planilla!C32="","",Planilla!C32)</f>
        <v>Elenita</v>
      </c>
      <c r="D29" s="150" t="str">
        <f>IF(Planilla!D32="","",Planilla!D32)</f>
        <v>Analista financiera</v>
      </c>
      <c r="E29" s="135">
        <f>IF(Planilla!E32="","",Planilla!E32)</f>
        <v>31</v>
      </c>
      <c r="F29" s="238">
        <f>Planilla!F32</f>
        <v>1008.35</v>
      </c>
      <c r="G29" s="72">
        <f>Planilla!G32</f>
        <v>0</v>
      </c>
      <c r="H29" s="72">
        <f>Planilla!H32</f>
        <v>0</v>
      </c>
      <c r="I29" s="72">
        <f t="shared" si="0"/>
        <v>1008.35</v>
      </c>
      <c r="J29" s="72">
        <f>'Planilla Antes'!P32</f>
        <v>62</v>
      </c>
      <c r="K29" s="72">
        <f>Planilla!P32</f>
        <v>62</v>
      </c>
      <c r="L29" s="72">
        <f t="shared" si="1"/>
        <v>0</v>
      </c>
    </row>
    <row r="30" spans="1:12" ht="24" customHeight="1" x14ac:dyDescent="0.25">
      <c r="A30" s="64" t="s">
        <v>67</v>
      </c>
      <c r="B30" s="135">
        <f t="shared" si="2"/>
        <v>24</v>
      </c>
      <c r="C30" s="150" t="str">
        <f>IF(Planilla!C33="","",Planilla!C33)</f>
        <v>Dianita</v>
      </c>
      <c r="D30" s="150" t="str">
        <f>IF(Planilla!D33="","",Planilla!D33)</f>
        <v>Programador júnior</v>
      </c>
      <c r="E30" s="135">
        <f>IF(Planilla!E33="","",Planilla!E33)</f>
        <v>31</v>
      </c>
      <c r="F30" s="238">
        <f>Planilla!F33</f>
        <v>1200</v>
      </c>
      <c r="G30" s="72">
        <f>Planilla!G33</f>
        <v>0</v>
      </c>
      <c r="H30" s="72">
        <f>Planilla!H33</f>
        <v>0</v>
      </c>
      <c r="I30" s="72">
        <f t="shared" si="0"/>
        <v>1200</v>
      </c>
      <c r="J30" s="72">
        <f>'Planilla Antes'!P33</f>
        <v>97.55</v>
      </c>
      <c r="K30" s="72">
        <f>Planilla!P33</f>
        <v>97.55</v>
      </c>
      <c r="L30" s="72">
        <f t="shared" si="1"/>
        <v>0</v>
      </c>
    </row>
    <row r="31" spans="1:12" ht="24" customHeight="1" x14ac:dyDescent="0.25">
      <c r="A31" s="64" t="s">
        <v>67</v>
      </c>
      <c r="B31" s="135">
        <f t="shared" si="2"/>
        <v>25</v>
      </c>
      <c r="C31" s="150" t="str">
        <f>IF(Planilla!C34="","",Planilla!C34)</f>
        <v>Moniquita</v>
      </c>
      <c r="D31" s="150" t="str">
        <f>IF(Planilla!D34="","",Planilla!D34)</f>
        <v>Coordinadora de capacitación</v>
      </c>
      <c r="E31" s="135">
        <f>IF(Planilla!E34="","",Planilla!E34)</f>
        <v>31</v>
      </c>
      <c r="F31" s="238">
        <f>Planilla!F34</f>
        <v>1300</v>
      </c>
      <c r="G31" s="72">
        <f>Planilla!G34</f>
        <v>0</v>
      </c>
      <c r="H31" s="72">
        <f>Planilla!H34</f>
        <v>0</v>
      </c>
      <c r="I31" s="72">
        <f t="shared" si="0"/>
        <v>1300</v>
      </c>
      <c r="J31" s="72">
        <f>'Planilla Antes'!P34</f>
        <v>116.1</v>
      </c>
      <c r="K31" s="72">
        <f>Planilla!P34</f>
        <v>116.1</v>
      </c>
      <c r="L31" s="72">
        <f t="shared" si="1"/>
        <v>0</v>
      </c>
    </row>
    <row r="32" spans="1:12" ht="24" customHeight="1" x14ac:dyDescent="0.25">
      <c r="A32" s="64" t="s">
        <v>67</v>
      </c>
      <c r="B32" s="135">
        <f t="shared" si="2"/>
        <v>26</v>
      </c>
      <c r="C32" s="150" t="str">
        <f>IF(Planilla!C35="","",Planilla!C35)</f>
        <v>Ramoncito</v>
      </c>
      <c r="D32" s="150" t="str">
        <f>IF(Planilla!D35="","",Planilla!D35)</f>
        <v>Supervisor de operaciones</v>
      </c>
      <c r="E32" s="135">
        <f>IF(Planilla!E35="","",Planilla!E35)</f>
        <v>31</v>
      </c>
      <c r="F32" s="238">
        <f>Planilla!F35</f>
        <v>1400</v>
      </c>
      <c r="G32" s="72">
        <f>Planilla!G35</f>
        <v>0</v>
      </c>
      <c r="H32" s="72">
        <f>Planilla!H35</f>
        <v>0</v>
      </c>
      <c r="I32" s="72">
        <f t="shared" si="0"/>
        <v>1400</v>
      </c>
      <c r="J32" s="72">
        <f>'Planilla Antes'!P35</f>
        <v>134.65</v>
      </c>
      <c r="K32" s="72">
        <f>Planilla!P35</f>
        <v>134.65</v>
      </c>
      <c r="L32" s="72">
        <f t="shared" si="1"/>
        <v>0</v>
      </c>
    </row>
    <row r="33" spans="1:12" ht="24" customHeight="1" x14ac:dyDescent="0.25">
      <c r="A33" s="64" t="s">
        <v>67</v>
      </c>
      <c r="B33" s="135">
        <f t="shared" si="2"/>
        <v>27</v>
      </c>
      <c r="C33" s="150" t="str">
        <f>IF(Planilla!C36="","",Planilla!C36)</f>
        <v>Violetita</v>
      </c>
      <c r="D33" s="150" t="str">
        <f>IF(Planilla!D36="","",Planilla!D36)</f>
        <v>Jefa de logística</v>
      </c>
      <c r="E33" s="135">
        <f>IF(Planilla!E36="","",Planilla!E36)</f>
        <v>31</v>
      </c>
      <c r="F33" s="238">
        <f>Planilla!F36</f>
        <v>1500</v>
      </c>
      <c r="G33" s="72">
        <f>Planilla!G36</f>
        <v>0</v>
      </c>
      <c r="H33" s="72">
        <f>Planilla!H36</f>
        <v>0</v>
      </c>
      <c r="I33" s="72">
        <f t="shared" si="0"/>
        <v>1500</v>
      </c>
      <c r="J33" s="72">
        <f>'Planilla Antes'!P36</f>
        <v>153.19999999999999</v>
      </c>
      <c r="K33" s="72">
        <f>Planilla!P36</f>
        <v>153.19999999999999</v>
      </c>
      <c r="L33" s="72">
        <f t="shared" si="1"/>
        <v>0</v>
      </c>
    </row>
    <row r="34" spans="1:12" ht="24" customHeight="1" x14ac:dyDescent="0.25">
      <c r="A34" s="64" t="s">
        <v>67</v>
      </c>
      <c r="B34" s="135">
        <f t="shared" si="2"/>
        <v>28</v>
      </c>
      <c r="C34" s="150" t="str">
        <f>IF(Planilla!C37="","",Planilla!C37)</f>
        <v>Eduardito</v>
      </c>
      <c r="D34" s="150" t="str">
        <f>IF(Planilla!D37="","",Planilla!D37)</f>
        <v>Jefe de tecnología</v>
      </c>
      <c r="E34" s="135">
        <f>IF(Planilla!E37="","",Planilla!E37)</f>
        <v>31</v>
      </c>
      <c r="F34" s="238">
        <f>Planilla!F37</f>
        <v>1600</v>
      </c>
      <c r="G34" s="72">
        <f>Planilla!G37</f>
        <v>0</v>
      </c>
      <c r="H34" s="72">
        <f>Planilla!H37</f>
        <v>0</v>
      </c>
      <c r="I34" s="72">
        <f t="shared" si="0"/>
        <v>1600</v>
      </c>
      <c r="J34" s="72">
        <f>'Planilla Antes'!P37</f>
        <v>171.75</v>
      </c>
      <c r="K34" s="72">
        <f>Planilla!P37</f>
        <v>171.75</v>
      </c>
      <c r="L34" s="72">
        <f t="shared" si="1"/>
        <v>0</v>
      </c>
    </row>
    <row r="35" spans="1:12" ht="24" customHeight="1" x14ac:dyDescent="0.25">
      <c r="A35" s="64" t="s">
        <v>67</v>
      </c>
      <c r="B35" s="135">
        <f t="shared" si="2"/>
        <v>29</v>
      </c>
      <c r="C35" s="150" t="str">
        <f>IF(Planilla!C38="","",Planilla!C38)</f>
        <v>Teresita</v>
      </c>
      <c r="D35" s="150" t="str">
        <f>IF(Planilla!D38="","",Planilla!D38)</f>
        <v>Coordinadora de proyectos</v>
      </c>
      <c r="E35" s="135">
        <f>IF(Planilla!E38="","",Planilla!E38)</f>
        <v>31</v>
      </c>
      <c r="F35" s="238">
        <f>Planilla!F38</f>
        <v>1700</v>
      </c>
      <c r="G35" s="72">
        <f>Planilla!G38</f>
        <v>0</v>
      </c>
      <c r="H35" s="72">
        <f>Planilla!H38</f>
        <v>0</v>
      </c>
      <c r="I35" s="72">
        <f t="shared" si="0"/>
        <v>1700</v>
      </c>
      <c r="J35" s="72">
        <f>'Planilla Antes'!P38</f>
        <v>190.3</v>
      </c>
      <c r="K35" s="72">
        <f>Planilla!P38</f>
        <v>190.3</v>
      </c>
      <c r="L35" s="72">
        <f t="shared" si="1"/>
        <v>0</v>
      </c>
    </row>
    <row r="36" spans="1:12" ht="24" customHeight="1" x14ac:dyDescent="0.25">
      <c r="A36" s="64" t="s">
        <v>67</v>
      </c>
      <c r="B36" s="135">
        <f t="shared" si="2"/>
        <v>30</v>
      </c>
      <c r="C36" s="150" t="str">
        <f>IF(Planilla!C39="","",Planilla!C39)</f>
        <v>Alfredito</v>
      </c>
      <c r="D36" s="150" t="str">
        <f>IF(Planilla!D39="","",Planilla!D39)</f>
        <v>Contador general</v>
      </c>
      <c r="E36" s="135">
        <f>IF(Planilla!E39="","",Planilla!E39)</f>
        <v>31</v>
      </c>
      <c r="F36" s="238">
        <f>Planilla!F39</f>
        <v>1800</v>
      </c>
      <c r="G36" s="72">
        <f>Planilla!G39</f>
        <v>0</v>
      </c>
      <c r="H36" s="72">
        <f>Planilla!H39</f>
        <v>0</v>
      </c>
      <c r="I36" s="72">
        <f t="shared" si="0"/>
        <v>1800</v>
      </c>
      <c r="J36" s="72">
        <f>'Planilla Antes'!P39</f>
        <v>208.85</v>
      </c>
      <c r="K36" s="72">
        <f>Planilla!P39</f>
        <v>208.85</v>
      </c>
      <c r="L36" s="72">
        <f t="shared" si="1"/>
        <v>0</v>
      </c>
    </row>
    <row r="37" spans="1:12" ht="24" customHeight="1" x14ac:dyDescent="0.25">
      <c r="A37" s="64" t="s">
        <v>67</v>
      </c>
      <c r="B37" s="135">
        <f t="shared" si="2"/>
        <v>31</v>
      </c>
      <c r="C37" s="150" t="str">
        <f>IF(Planilla!C40="","",Planilla!C40)</f>
        <v>Chabelita</v>
      </c>
      <c r="D37" s="150" t="str">
        <f>IF(Planilla!D40="","",Planilla!D40)</f>
        <v>Abogada corporativa</v>
      </c>
      <c r="E37" s="135">
        <f>IF(Planilla!E40="","",Planilla!E40)</f>
        <v>31</v>
      </c>
      <c r="F37" s="238">
        <f>Planilla!F40</f>
        <v>1900</v>
      </c>
      <c r="G37" s="72">
        <f>Planilla!G40</f>
        <v>0</v>
      </c>
      <c r="H37" s="72">
        <f>Planilla!H40</f>
        <v>0</v>
      </c>
      <c r="I37" s="72">
        <f t="shared" si="0"/>
        <v>1900</v>
      </c>
      <c r="J37" s="72">
        <f>'Planilla Antes'!P40</f>
        <v>227.4</v>
      </c>
      <c r="K37" s="72">
        <f>Planilla!P40</f>
        <v>227.4</v>
      </c>
      <c r="L37" s="72">
        <f t="shared" si="1"/>
        <v>0</v>
      </c>
    </row>
    <row r="38" spans="1:12" ht="24" customHeight="1" x14ac:dyDescent="0.25">
      <c r="A38" s="64" t="s">
        <v>67</v>
      </c>
      <c r="B38" s="135">
        <f t="shared" si="2"/>
        <v>32</v>
      </c>
      <c r="C38" s="150" t="str">
        <f>IF(Planilla!C41="","",Planilla!C41)</f>
        <v>Rafaíto</v>
      </c>
      <c r="D38" s="150" t="str">
        <f>IF(Planilla!D41="","",Planilla!D41)</f>
        <v>Subgerente administrativo</v>
      </c>
      <c r="E38" s="135">
        <f>IF(Planilla!E41="","",Planilla!E41)</f>
        <v>31</v>
      </c>
      <c r="F38" s="238">
        <f>Planilla!F41</f>
        <v>2000</v>
      </c>
      <c r="G38" s="72">
        <f>Planilla!G41</f>
        <v>0</v>
      </c>
      <c r="H38" s="72">
        <f>Planilla!H41</f>
        <v>0</v>
      </c>
      <c r="I38" s="72">
        <f t="shared" si="0"/>
        <v>2000</v>
      </c>
      <c r="J38" s="72">
        <f>'Planilla Antes'!P41</f>
        <v>245.95</v>
      </c>
      <c r="K38" s="72">
        <f>Planilla!P41</f>
        <v>245.95</v>
      </c>
      <c r="L38" s="72">
        <f t="shared" si="1"/>
        <v>0</v>
      </c>
    </row>
    <row r="39" spans="1:12" ht="24" customHeight="1" x14ac:dyDescent="0.25">
      <c r="A39" s="64" t="s">
        <v>67</v>
      </c>
      <c r="B39" s="135">
        <f t="shared" si="2"/>
        <v>33</v>
      </c>
      <c r="C39" s="150" t="str">
        <f>IF(Planilla!C42="","",Planilla!C42)</f>
        <v>Betita</v>
      </c>
      <c r="D39" s="150" t="str">
        <f>IF(Planilla!D42="","",Planilla!D42)</f>
        <v>Gerente de mercadeo</v>
      </c>
      <c r="E39" s="135">
        <f>IF(Planilla!E42="","",Planilla!E42)</f>
        <v>31</v>
      </c>
      <c r="F39" s="238">
        <f>Planilla!F42</f>
        <v>2229.7600000000002</v>
      </c>
      <c r="G39" s="72">
        <f>Planilla!G42</f>
        <v>0</v>
      </c>
      <c r="H39" s="72">
        <f>Planilla!H42</f>
        <v>0</v>
      </c>
      <c r="I39" s="72">
        <f t="shared" si="0"/>
        <v>2229.7600000000002</v>
      </c>
      <c r="J39" s="72">
        <f>'Planilla Antes'!P42</f>
        <v>288.57</v>
      </c>
      <c r="K39" s="72">
        <f>Planilla!P42</f>
        <v>288.57</v>
      </c>
      <c r="L39" s="72">
        <f t="shared" si="1"/>
        <v>0</v>
      </c>
    </row>
    <row r="40" spans="1:12" ht="24" customHeight="1" x14ac:dyDescent="0.25">
      <c r="A40" s="64" t="s">
        <v>67</v>
      </c>
      <c r="B40" s="135">
        <f t="shared" si="2"/>
        <v>34</v>
      </c>
      <c r="C40" s="150" t="str">
        <f>IF(Planilla!C43="","",Planilla!C43)</f>
        <v>Felipito</v>
      </c>
      <c r="D40" s="150" t="str">
        <f>IF(Planilla!D43="","",Planilla!D43)</f>
        <v>Gerente financiero</v>
      </c>
      <c r="E40" s="135">
        <f>IF(Planilla!E43="","",Planilla!E43)</f>
        <v>31</v>
      </c>
      <c r="F40" s="251">
        <f>Planilla!F43</f>
        <v>2229.77</v>
      </c>
      <c r="G40" s="72">
        <f>Planilla!G43</f>
        <v>0</v>
      </c>
      <c r="H40" s="72">
        <f>Planilla!H43</f>
        <v>0</v>
      </c>
      <c r="I40" s="72">
        <f t="shared" si="0"/>
        <v>2229.77</v>
      </c>
      <c r="J40" s="72">
        <f>'Planilla Antes'!P43</f>
        <v>288.57</v>
      </c>
      <c r="K40" s="72">
        <f>Planilla!P43</f>
        <v>288.57</v>
      </c>
      <c r="L40" s="72">
        <f t="shared" si="1"/>
        <v>0</v>
      </c>
    </row>
    <row r="41" spans="1:12" ht="24" customHeight="1" x14ac:dyDescent="0.25">
      <c r="A41" s="64" t="s">
        <v>67</v>
      </c>
      <c r="B41" s="135">
        <f t="shared" si="2"/>
        <v>35</v>
      </c>
      <c r="C41" s="150" t="str">
        <f>IF(Planilla!C44="","",Planilla!C44)</f>
        <v>Leonardito</v>
      </c>
      <c r="D41" s="150" t="str">
        <f>IF(Planilla!D44="","",Planilla!D44)</f>
        <v>Director corporativo</v>
      </c>
      <c r="E41" s="135">
        <f>IF(Planilla!E44="","",Planilla!E44)</f>
        <v>31</v>
      </c>
      <c r="F41" s="251">
        <f>Planilla!F44</f>
        <v>2500</v>
      </c>
      <c r="G41" s="72">
        <f>Planilla!G44</f>
        <v>0</v>
      </c>
      <c r="H41" s="72">
        <f>Planilla!H44</f>
        <v>0</v>
      </c>
      <c r="I41" s="72">
        <f t="shared" si="0"/>
        <v>2500</v>
      </c>
      <c r="J41" s="72">
        <f>'Planilla Antes'!P44</f>
        <v>363.77</v>
      </c>
      <c r="K41" s="72">
        <f>Planilla!P44</f>
        <v>363.77</v>
      </c>
      <c r="L41" s="72">
        <f t="shared" si="1"/>
        <v>0</v>
      </c>
    </row>
    <row r="42" spans="1:12" ht="24" customHeight="1" x14ac:dyDescent="0.25">
      <c r="A42" s="64" t="s">
        <v>67</v>
      </c>
      <c r="B42" s="135">
        <f t="shared" si="2"/>
        <v>36</v>
      </c>
      <c r="C42" s="150" t="str">
        <f>IF(Planilla!C45="","",Planilla!C45)</f>
        <v>Danielita</v>
      </c>
      <c r="D42" s="150" t="str">
        <f>IF(Planilla!D45="","",Planilla!D45)</f>
        <v>Director estratégico</v>
      </c>
      <c r="E42" s="135">
        <f>IF(Planilla!E45="","",Planilla!E45)</f>
        <v>31</v>
      </c>
      <c r="F42" s="251">
        <f>Planilla!F45</f>
        <v>3000</v>
      </c>
      <c r="G42" s="72">
        <f>Planilla!G45</f>
        <v>0</v>
      </c>
      <c r="H42" s="72">
        <f>Planilla!H45</f>
        <v>0</v>
      </c>
      <c r="I42" s="72">
        <f t="shared" si="0"/>
        <v>3000</v>
      </c>
      <c r="J42" s="72">
        <f>'Planilla Antes'!P45</f>
        <v>502.89</v>
      </c>
      <c r="K42" s="72">
        <f>Planilla!P45</f>
        <v>502.89</v>
      </c>
      <c r="L42" s="72">
        <f t="shared" si="1"/>
        <v>0</v>
      </c>
    </row>
    <row r="43" spans="1:12" ht="24" customHeight="1" x14ac:dyDescent="0.25">
      <c r="A43" s="64" t="s">
        <v>67</v>
      </c>
      <c r="B43" s="135">
        <f t="shared" si="2"/>
        <v>37</v>
      </c>
      <c r="C43" s="150" t="str">
        <f>IF(Planilla!C46="","",Planilla!C46)</f>
        <v>Panchito</v>
      </c>
      <c r="D43" s="150" t="str">
        <f>IF(Planilla!D46="","",Planilla!D46)</f>
        <v>Directora de operaciones</v>
      </c>
      <c r="E43" s="135">
        <f>IF(Planilla!E46="","",Planilla!E46)</f>
        <v>31</v>
      </c>
      <c r="F43" s="251">
        <f>Planilla!F46</f>
        <v>3500</v>
      </c>
      <c r="G43" s="72">
        <f>Planilla!G46</f>
        <v>0</v>
      </c>
      <c r="H43" s="72">
        <f>Planilla!H46</f>
        <v>0</v>
      </c>
      <c r="I43" s="72">
        <f t="shared" si="0"/>
        <v>3500</v>
      </c>
      <c r="J43" s="72">
        <f>'Planilla Antes'!P46</f>
        <v>642.02</v>
      </c>
      <c r="K43" s="72">
        <f>Planilla!P46</f>
        <v>642.02</v>
      </c>
      <c r="L43" s="72">
        <f t="shared" si="1"/>
        <v>0</v>
      </c>
    </row>
    <row r="44" spans="1:12" ht="24" customHeight="1" x14ac:dyDescent="0.25">
      <c r="A44" s="64" t="s">
        <v>67</v>
      </c>
      <c r="B44" s="135">
        <f t="shared" si="2"/>
        <v>38</v>
      </c>
      <c r="C44" s="150" t="str">
        <f>IF(Planilla!C47="","",Planilla!C47)</f>
        <v>Oscarito</v>
      </c>
      <c r="D44" s="150" t="str">
        <f>IF(Planilla!D47="","",Planilla!D47)</f>
        <v>Director jurídico</v>
      </c>
      <c r="E44" s="135">
        <f>IF(Planilla!E47="","",Planilla!E47)</f>
        <v>31</v>
      </c>
      <c r="F44" s="251">
        <f>Planilla!F47</f>
        <v>4000</v>
      </c>
      <c r="G44" s="72">
        <f>Planilla!G47</f>
        <v>0</v>
      </c>
      <c r="H44" s="72">
        <f>Planilla!H47</f>
        <v>0</v>
      </c>
      <c r="I44" s="72">
        <f t="shared" si="0"/>
        <v>4000</v>
      </c>
      <c r="J44" s="72">
        <f>'Planilla Antes'!P47</f>
        <v>781.14</v>
      </c>
      <c r="K44" s="72">
        <f>Planilla!P47</f>
        <v>781.14</v>
      </c>
      <c r="L44" s="72">
        <f t="shared" si="1"/>
        <v>0</v>
      </c>
    </row>
    <row r="45" spans="1:12" ht="24" customHeight="1" x14ac:dyDescent="0.25">
      <c r="A45" s="64" t="s">
        <v>67</v>
      </c>
      <c r="B45" s="135">
        <f t="shared" si="2"/>
        <v>39</v>
      </c>
      <c r="C45" s="150" t="str">
        <f>IF(Planilla!C48="","",Planilla!C48)</f>
        <v>Ricardito</v>
      </c>
      <c r="D45" s="150" t="str">
        <f>IF(Planilla!D48="","",Planilla!D48)</f>
        <v>Subdirector ejecutivo</v>
      </c>
      <c r="E45" s="135">
        <f>IF(Planilla!E48="","",Planilla!E48)</f>
        <v>31</v>
      </c>
      <c r="F45" s="251">
        <f>Planilla!F48</f>
        <v>4500</v>
      </c>
      <c r="G45" s="72">
        <f>Planilla!G48</f>
        <v>0</v>
      </c>
      <c r="H45" s="72">
        <f>Planilla!H48</f>
        <v>0</v>
      </c>
      <c r="I45" s="72">
        <f t="shared" si="0"/>
        <v>4500</v>
      </c>
      <c r="J45" s="72">
        <f>'Planilla Antes'!P48</f>
        <v>920.27</v>
      </c>
      <c r="K45" s="72">
        <f>Planilla!P48</f>
        <v>920.27</v>
      </c>
      <c r="L45" s="72">
        <f t="shared" si="1"/>
        <v>0</v>
      </c>
    </row>
    <row r="46" spans="1:12" ht="24" customHeight="1" x14ac:dyDescent="0.25">
      <c r="A46" s="64" t="s">
        <v>67</v>
      </c>
      <c r="B46" s="135">
        <f t="shared" si="2"/>
        <v>40</v>
      </c>
      <c r="C46" s="150" t="str">
        <f>IF(Planilla!C49="","",Planilla!C49)</f>
        <v>Alejandrito</v>
      </c>
      <c r="D46" s="150" t="str">
        <f>IF(Planilla!D49="","",Planilla!D49)</f>
        <v>Director ejecutivo</v>
      </c>
      <c r="E46" s="135">
        <f>IF(Planilla!E49="","",Planilla!E49)</f>
        <v>31</v>
      </c>
      <c r="F46" s="251">
        <f>Planilla!F49</f>
        <v>5000</v>
      </c>
      <c r="G46" s="72">
        <f>Planilla!G49</f>
        <v>0</v>
      </c>
      <c r="H46" s="72">
        <f>Planilla!H49</f>
        <v>0</v>
      </c>
      <c r="I46" s="72">
        <f t="shared" si="0"/>
        <v>5000</v>
      </c>
      <c r="J46" s="72">
        <f>'Planilla Antes'!P49</f>
        <v>1059.3900000000001</v>
      </c>
      <c r="K46" s="72">
        <f>Planilla!P49</f>
        <v>1059.3900000000001</v>
      </c>
      <c r="L46" s="72">
        <f t="shared" si="1"/>
        <v>0</v>
      </c>
    </row>
    <row r="47" spans="1:12" ht="24" customHeight="1" x14ac:dyDescent="0.25">
      <c r="A47" s="64" t="s">
        <v>67</v>
      </c>
      <c r="B47" s="135">
        <f t="shared" si="2"/>
        <v>41</v>
      </c>
      <c r="C47" s="150" t="str">
        <f>IF(Planilla!C50="","",Planilla!C50)</f>
        <v/>
      </c>
      <c r="D47" s="150" t="str">
        <f>IF(Planilla!D50="","",Planilla!D50)</f>
        <v/>
      </c>
      <c r="E47" s="135" t="str">
        <f>IF(Planilla!E50="","",Planilla!E50)</f>
        <v/>
      </c>
      <c r="F47" s="72">
        <f>Planilla!F50</f>
        <v>0</v>
      </c>
      <c r="G47" s="72">
        <f>Planilla!G50</f>
        <v>0</v>
      </c>
      <c r="H47" s="72">
        <f>Planilla!H50</f>
        <v>0</v>
      </c>
      <c r="I47" s="72">
        <f t="shared" si="0"/>
        <v>0</v>
      </c>
      <c r="J47" s="72">
        <f>'Planilla Antes'!P50</f>
        <v>0</v>
      </c>
      <c r="K47" s="72">
        <f>Planilla!P50</f>
        <v>0</v>
      </c>
      <c r="L47" s="72">
        <f t="shared" si="1"/>
        <v>0</v>
      </c>
    </row>
    <row r="48" spans="1:12" ht="24" customHeight="1" x14ac:dyDescent="0.25">
      <c r="A48" s="64" t="s">
        <v>67</v>
      </c>
      <c r="B48" s="135">
        <f t="shared" si="2"/>
        <v>42</v>
      </c>
      <c r="C48" s="150" t="str">
        <f>IF(Planilla!C51="","",Planilla!C51)</f>
        <v/>
      </c>
      <c r="D48" s="150" t="str">
        <f>IF(Planilla!D51="","",Planilla!D51)</f>
        <v/>
      </c>
      <c r="E48" s="135" t="str">
        <f>IF(Planilla!E51="","",Planilla!E51)</f>
        <v/>
      </c>
      <c r="F48" s="72">
        <f>Planilla!F51</f>
        <v>0</v>
      </c>
      <c r="G48" s="72">
        <f>Planilla!G51</f>
        <v>0</v>
      </c>
      <c r="H48" s="72">
        <f>Planilla!H51</f>
        <v>0</v>
      </c>
      <c r="I48" s="72">
        <f t="shared" si="0"/>
        <v>0</v>
      </c>
      <c r="J48" s="72">
        <f>'Planilla Antes'!P51</f>
        <v>0</v>
      </c>
      <c r="K48" s="72">
        <f>Planilla!P51</f>
        <v>0</v>
      </c>
      <c r="L48" s="72">
        <f t="shared" si="1"/>
        <v>0</v>
      </c>
    </row>
    <row r="49" spans="1:12" ht="24" customHeight="1" x14ac:dyDescent="0.25">
      <c r="A49" s="64" t="s">
        <v>67</v>
      </c>
      <c r="B49" s="135">
        <f t="shared" si="2"/>
        <v>43</v>
      </c>
      <c r="C49" s="150" t="str">
        <f>IF(Planilla!C52="","",Planilla!C52)</f>
        <v/>
      </c>
      <c r="D49" s="150" t="str">
        <f>IF(Planilla!D52="","",Planilla!D52)</f>
        <v/>
      </c>
      <c r="E49" s="135" t="str">
        <f>IF(Planilla!E52="","",Planilla!E52)</f>
        <v/>
      </c>
      <c r="F49" s="72">
        <f>Planilla!F52</f>
        <v>0</v>
      </c>
      <c r="G49" s="72">
        <f>Planilla!G52</f>
        <v>0</v>
      </c>
      <c r="H49" s="72">
        <f>Planilla!H52</f>
        <v>0</v>
      </c>
      <c r="I49" s="72">
        <f t="shared" si="0"/>
        <v>0</v>
      </c>
      <c r="J49" s="72">
        <f>'Planilla Antes'!P52</f>
        <v>0</v>
      </c>
      <c r="K49" s="72">
        <f>Planilla!P52</f>
        <v>0</v>
      </c>
      <c r="L49" s="72">
        <f t="shared" si="1"/>
        <v>0</v>
      </c>
    </row>
    <row r="50" spans="1:12" ht="24" customHeight="1" x14ac:dyDescent="0.25">
      <c r="A50" s="64" t="s">
        <v>67</v>
      </c>
      <c r="B50" s="135">
        <f t="shared" si="2"/>
        <v>44</v>
      </c>
      <c r="C50" s="150" t="str">
        <f>IF(Planilla!C53="","",Planilla!C53)</f>
        <v/>
      </c>
      <c r="D50" s="150" t="str">
        <f>IF(Planilla!D53="","",Planilla!D53)</f>
        <v/>
      </c>
      <c r="E50" s="135" t="str">
        <f>IF(Planilla!E53="","",Planilla!E53)</f>
        <v/>
      </c>
      <c r="F50" s="72">
        <f>Planilla!F53</f>
        <v>0</v>
      </c>
      <c r="G50" s="72">
        <f>Planilla!G53</f>
        <v>0</v>
      </c>
      <c r="H50" s="72">
        <f>Planilla!H53</f>
        <v>0</v>
      </c>
      <c r="I50" s="72">
        <f t="shared" si="0"/>
        <v>0</v>
      </c>
      <c r="J50" s="72">
        <f>'Planilla Antes'!P53</f>
        <v>0</v>
      </c>
      <c r="K50" s="72">
        <f>Planilla!P53</f>
        <v>0</v>
      </c>
      <c r="L50" s="72">
        <f t="shared" si="1"/>
        <v>0</v>
      </c>
    </row>
    <row r="51" spans="1:12" ht="24" customHeight="1" x14ac:dyDescent="0.25">
      <c r="A51" s="64" t="s">
        <v>67</v>
      </c>
      <c r="B51" s="135">
        <f t="shared" si="2"/>
        <v>45</v>
      </c>
      <c r="C51" s="150" t="str">
        <f>IF(Planilla!C54="","",Planilla!C54)</f>
        <v/>
      </c>
      <c r="D51" s="150" t="str">
        <f>IF(Planilla!D54="","",Planilla!D54)</f>
        <v/>
      </c>
      <c r="E51" s="135" t="str">
        <f>IF(Planilla!E54="","",Planilla!E54)</f>
        <v/>
      </c>
      <c r="F51" s="72">
        <f>Planilla!F54</f>
        <v>0</v>
      </c>
      <c r="G51" s="72">
        <f>Planilla!G54</f>
        <v>0</v>
      </c>
      <c r="H51" s="72">
        <f>Planilla!H54</f>
        <v>0</v>
      </c>
      <c r="I51" s="72">
        <f t="shared" si="0"/>
        <v>0</v>
      </c>
      <c r="J51" s="72">
        <f>'Planilla Antes'!P54</f>
        <v>0</v>
      </c>
      <c r="K51" s="72">
        <f>Planilla!P54</f>
        <v>0</v>
      </c>
      <c r="L51" s="72">
        <f t="shared" si="1"/>
        <v>0</v>
      </c>
    </row>
    <row r="52" spans="1:12" ht="24" customHeight="1" x14ac:dyDescent="0.25">
      <c r="A52" s="64" t="s">
        <v>67</v>
      </c>
      <c r="B52" s="135">
        <f t="shared" si="2"/>
        <v>46</v>
      </c>
      <c r="C52" s="150" t="str">
        <f>IF(Planilla!C55="","",Planilla!C55)</f>
        <v/>
      </c>
      <c r="D52" s="150" t="str">
        <f>IF(Planilla!D55="","",Planilla!D55)</f>
        <v/>
      </c>
      <c r="E52" s="135" t="str">
        <f>IF(Planilla!E55="","",Planilla!E55)</f>
        <v/>
      </c>
      <c r="F52" s="72">
        <f>Planilla!F55</f>
        <v>0</v>
      </c>
      <c r="G52" s="72">
        <f>Planilla!G55</f>
        <v>0</v>
      </c>
      <c r="H52" s="72">
        <f>Planilla!H55</f>
        <v>0</v>
      </c>
      <c r="I52" s="72">
        <f t="shared" si="0"/>
        <v>0</v>
      </c>
      <c r="J52" s="72">
        <f>'Planilla Antes'!P55</f>
        <v>0</v>
      </c>
      <c r="K52" s="72">
        <f>Planilla!P55</f>
        <v>0</v>
      </c>
      <c r="L52" s="72">
        <f t="shared" si="1"/>
        <v>0</v>
      </c>
    </row>
    <row r="53" spans="1:12" ht="24" customHeight="1" x14ac:dyDescent="0.25">
      <c r="A53" s="64" t="s">
        <v>67</v>
      </c>
      <c r="B53" s="135">
        <f t="shared" si="2"/>
        <v>47</v>
      </c>
      <c r="C53" s="150" t="str">
        <f>IF(Planilla!C56="","",Planilla!C56)</f>
        <v/>
      </c>
      <c r="D53" s="150" t="str">
        <f>IF(Planilla!D56="","",Planilla!D56)</f>
        <v/>
      </c>
      <c r="E53" s="135" t="str">
        <f>IF(Planilla!E56="","",Planilla!E56)</f>
        <v/>
      </c>
      <c r="F53" s="72">
        <f>Planilla!F56</f>
        <v>0</v>
      </c>
      <c r="G53" s="72">
        <f>Planilla!G56</f>
        <v>0</v>
      </c>
      <c r="H53" s="72">
        <f>Planilla!H56</f>
        <v>0</v>
      </c>
      <c r="I53" s="72">
        <f t="shared" si="0"/>
        <v>0</v>
      </c>
      <c r="J53" s="72">
        <f>'Planilla Antes'!P56</f>
        <v>0</v>
      </c>
      <c r="K53" s="72">
        <f>Planilla!P56</f>
        <v>0</v>
      </c>
      <c r="L53" s="72">
        <f t="shared" si="1"/>
        <v>0</v>
      </c>
    </row>
    <row r="54" spans="1:12" ht="24" customHeight="1" x14ac:dyDescent="0.25">
      <c r="A54" s="64" t="s">
        <v>67</v>
      </c>
      <c r="B54" s="135">
        <f t="shared" si="2"/>
        <v>48</v>
      </c>
      <c r="C54" s="150" t="str">
        <f>IF(Planilla!C57="","",Planilla!C57)</f>
        <v/>
      </c>
      <c r="D54" s="150" t="str">
        <f>IF(Planilla!D57="","",Planilla!D57)</f>
        <v/>
      </c>
      <c r="E54" s="135" t="str">
        <f>IF(Planilla!E57="","",Planilla!E57)</f>
        <v/>
      </c>
      <c r="F54" s="72">
        <f>Planilla!F57</f>
        <v>0</v>
      </c>
      <c r="G54" s="72">
        <f>Planilla!G57</f>
        <v>0</v>
      </c>
      <c r="H54" s="72">
        <f>Planilla!H57</f>
        <v>0</v>
      </c>
      <c r="I54" s="72">
        <f t="shared" si="0"/>
        <v>0</v>
      </c>
      <c r="J54" s="72">
        <f>'Planilla Antes'!P57</f>
        <v>0</v>
      </c>
      <c r="K54" s="72">
        <f>Planilla!P57</f>
        <v>0</v>
      </c>
      <c r="L54" s="72">
        <f t="shared" si="1"/>
        <v>0</v>
      </c>
    </row>
    <row r="55" spans="1:12" ht="24" customHeight="1" x14ac:dyDescent="0.25">
      <c r="A55" s="64" t="s">
        <v>67</v>
      </c>
      <c r="B55" s="135">
        <f t="shared" si="2"/>
        <v>49</v>
      </c>
      <c r="C55" s="150" t="str">
        <f>IF(Planilla!C58="","",Planilla!C58)</f>
        <v/>
      </c>
      <c r="D55" s="150" t="str">
        <f>IF(Planilla!D58="","",Planilla!D58)</f>
        <v/>
      </c>
      <c r="E55" s="135" t="str">
        <f>IF(Planilla!E58="","",Planilla!E58)</f>
        <v/>
      </c>
      <c r="F55" s="72">
        <f>Planilla!F58</f>
        <v>0</v>
      </c>
      <c r="G55" s="72">
        <f>Planilla!G58</f>
        <v>0</v>
      </c>
      <c r="H55" s="72">
        <f>Planilla!H58</f>
        <v>0</v>
      </c>
      <c r="I55" s="72">
        <f t="shared" si="0"/>
        <v>0</v>
      </c>
      <c r="J55" s="72">
        <f>'Planilla Antes'!P58</f>
        <v>0</v>
      </c>
      <c r="K55" s="72">
        <f>Planilla!P58</f>
        <v>0</v>
      </c>
      <c r="L55" s="72">
        <f t="shared" si="1"/>
        <v>0</v>
      </c>
    </row>
    <row r="56" spans="1:12" ht="24" customHeight="1" x14ac:dyDescent="0.25">
      <c r="A56" s="64" t="s">
        <v>67</v>
      </c>
      <c r="B56" s="135">
        <f t="shared" si="2"/>
        <v>50</v>
      </c>
      <c r="C56" s="150" t="str">
        <f>IF(Planilla!C59="","",Planilla!C59)</f>
        <v/>
      </c>
      <c r="D56" s="150" t="str">
        <f>IF(Planilla!D59="","",Planilla!D59)</f>
        <v/>
      </c>
      <c r="E56" s="135" t="str">
        <f>IF(Planilla!E59="","",Planilla!E59)</f>
        <v/>
      </c>
      <c r="F56" s="72">
        <f>Planilla!F59</f>
        <v>0</v>
      </c>
      <c r="G56" s="72">
        <f>Planilla!G59</f>
        <v>0</v>
      </c>
      <c r="H56" s="72">
        <f>Planilla!H59</f>
        <v>0</v>
      </c>
      <c r="I56" s="72">
        <f t="shared" si="0"/>
        <v>0</v>
      </c>
      <c r="J56" s="72">
        <f>'Planilla Antes'!P59</f>
        <v>0</v>
      </c>
      <c r="K56" s="72">
        <f>Planilla!P59</f>
        <v>0</v>
      </c>
      <c r="L56" s="72">
        <f t="shared" si="1"/>
        <v>0</v>
      </c>
    </row>
    <row r="57" spans="1:12" ht="24" customHeight="1" x14ac:dyDescent="0.25">
      <c r="B57" s="210" t="s">
        <v>23</v>
      </c>
      <c r="C57" s="210"/>
      <c r="D57" s="210"/>
      <c r="E57" s="210"/>
      <c r="F57" s="76">
        <f>SUM(F7:F56)</f>
        <v>59910.399999999994</v>
      </c>
      <c r="G57" s="76">
        <f>SUM(G7:G56)</f>
        <v>0</v>
      </c>
      <c r="H57" s="76">
        <f>SUM(H7:H56)</f>
        <v>0</v>
      </c>
      <c r="I57" s="76">
        <f>SUM(I7:I56)</f>
        <v>59910.399999999994</v>
      </c>
      <c r="J57" s="76">
        <f>SUM(J7:J56)</f>
        <v>7364.5800000000008</v>
      </c>
      <c r="K57" s="76">
        <f>SUM(K7:K56)</f>
        <v>7033.7300000000005</v>
      </c>
      <c r="L57" s="76">
        <f>SUM(L7:L56)</f>
        <v>-330.85000000000008</v>
      </c>
    </row>
  </sheetData>
  <mergeCells count="13">
    <mergeCell ref="D1:I1"/>
    <mergeCell ref="D2:I2"/>
    <mergeCell ref="B57:E57"/>
    <mergeCell ref="J5:L5"/>
    <mergeCell ref="C3:J3"/>
    <mergeCell ref="H5:H6"/>
    <mergeCell ref="I5:I6"/>
    <mergeCell ref="B5:B6"/>
    <mergeCell ref="C5:C6"/>
    <mergeCell ref="D5:D6"/>
    <mergeCell ref="E5:E6"/>
    <mergeCell ref="F5:F6"/>
    <mergeCell ref="G5:G6"/>
  </mergeCells>
  <pageMargins left="0.70866141732283472" right="0.70866141732283472" top="0.74803149606299213" bottom="0.74803149606299213" header="0.31496062992125984" footer="0.31496062992125984"/>
  <pageSetup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4B8F-8034-4245-B1A4-BED3E3FBF6BE}">
  <sheetPr>
    <tabColor rgb="FF00B050"/>
  </sheetPr>
  <dimension ref="B2:M30"/>
  <sheetViews>
    <sheetView showGridLines="0" zoomScaleNormal="100" workbookViewId="0">
      <selection activeCell="K10" sqref="K10"/>
    </sheetView>
  </sheetViews>
  <sheetFormatPr baseColWidth="10" defaultColWidth="11.42578125" defaultRowHeight="14.25" x14ac:dyDescent="0.2"/>
  <cols>
    <col min="1" max="1" width="4" style="1" customWidth="1"/>
    <col min="2" max="2" width="77.140625" style="1" bestFit="1" customWidth="1"/>
    <col min="3" max="12" width="11.42578125" style="1"/>
    <col min="13" max="13" width="66.28515625" style="1" bestFit="1" customWidth="1"/>
    <col min="14" max="16384" width="11.42578125" style="1"/>
  </cols>
  <sheetData>
    <row r="2" spans="11:13" ht="15" x14ac:dyDescent="0.25">
      <c r="K2" s="178" t="s">
        <v>191</v>
      </c>
      <c r="L2" s="179"/>
      <c r="M2" s="180"/>
    </row>
    <row r="3" spans="11:13" x14ac:dyDescent="0.2">
      <c r="K3" s="173" t="s">
        <v>192</v>
      </c>
      <c r="L3" s="173" t="s">
        <v>193</v>
      </c>
      <c r="M3" s="174" t="s">
        <v>194</v>
      </c>
    </row>
    <row r="4" spans="11:13" x14ac:dyDescent="0.2">
      <c r="K4" s="175" t="s">
        <v>195</v>
      </c>
      <c r="L4" s="176">
        <v>45803</v>
      </c>
      <c r="M4" s="177" t="s">
        <v>196</v>
      </c>
    </row>
    <row r="5" spans="11:13" x14ac:dyDescent="0.2">
      <c r="K5" s="175" t="s">
        <v>197</v>
      </c>
      <c r="L5" s="176">
        <v>45839</v>
      </c>
      <c r="M5" s="177" t="s">
        <v>198</v>
      </c>
    </row>
    <row r="10" spans="11:13" x14ac:dyDescent="0.2">
      <c r="K10" s="51"/>
    </row>
    <row r="20" spans="2:4" x14ac:dyDescent="0.2">
      <c r="B20" s="1" t="s">
        <v>59</v>
      </c>
    </row>
    <row r="21" spans="2:4" x14ac:dyDescent="0.2">
      <c r="B21" s="50"/>
      <c r="C21" s="47" t="s">
        <v>0</v>
      </c>
      <c r="D21" s="1" t="s">
        <v>60</v>
      </c>
    </row>
    <row r="22" spans="2:4" x14ac:dyDescent="0.2">
      <c r="B22" s="49"/>
      <c r="C22" s="47" t="s">
        <v>0</v>
      </c>
      <c r="D22" s="1" t="s">
        <v>58</v>
      </c>
    </row>
    <row r="23" spans="2:4" x14ac:dyDescent="0.2">
      <c r="B23" s="48"/>
      <c r="C23" s="47" t="s">
        <v>0</v>
      </c>
      <c r="D23" s="1" t="s">
        <v>57</v>
      </c>
    </row>
    <row r="24" spans="2:4" x14ac:dyDescent="0.2">
      <c r="B24" s="110"/>
      <c r="C24" s="47" t="s">
        <v>0</v>
      </c>
      <c r="D24" s="1" t="s">
        <v>78</v>
      </c>
    </row>
    <row r="29" spans="2:4" x14ac:dyDescent="0.2">
      <c r="B29" s="1" t="s">
        <v>86</v>
      </c>
    </row>
    <row r="30" spans="2:4" x14ac:dyDescent="0.2">
      <c r="B30" s="138">
        <v>45839</v>
      </c>
    </row>
  </sheetData>
  <sheetProtection algorithmName="SHA-512" hashValue="+W6Oml/tyYQdZ7E25P42x2s9lK4wGE3sKGJJf5gljzuflEj8JhZ6g+5LhuKtgGdoGEOUTRLnTaHlZ/I/549hmg==" saltValue="cycFhoM3jOD14n82wa0J4Q==" spinCount="100000" sheet="1" objects="1" scenarios="1"/>
  <mergeCells count="1">
    <mergeCell ref="K2:M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Planilla y recibos</vt:lpstr>
      <vt:lpstr>Parametros</vt:lpstr>
      <vt:lpstr>Planilla</vt:lpstr>
      <vt:lpstr>Recibos</vt:lpstr>
      <vt:lpstr>Parametros Antes</vt:lpstr>
      <vt:lpstr>Planilla Antes</vt:lpstr>
      <vt:lpstr>Planilla Antes-Ahora</vt:lpstr>
      <vt:lpstr>Fin</vt:lpstr>
      <vt:lpstr>Planilla!Área_de_impresión</vt:lpstr>
      <vt:lpstr>'Planilla Antes'!Área_de_impresión</vt:lpstr>
      <vt:lpstr>'Planilla Antes-Ahora'!Área_de_impresión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Alfredo</dc:creator>
  <cp:lastModifiedBy>Jonnathan Ricardo Recinos Perez</cp:lastModifiedBy>
  <cp:lastPrinted>2025-06-09T05:36:57Z</cp:lastPrinted>
  <dcterms:created xsi:type="dcterms:W3CDTF">2014-02-27T01:10:10Z</dcterms:created>
  <dcterms:modified xsi:type="dcterms:W3CDTF">2025-11-22T01:23:46Z</dcterms:modified>
</cp:coreProperties>
</file>