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60" windowHeight="7620" tabRatio="878" activeTab="1"/>
  </bookViews>
  <sheets>
    <sheet name="Balance" sheetId="1" r:id="rId1"/>
    <sheet name="Resultados" sheetId="2" r:id="rId2"/>
    <sheet name="Razones Financieras" sheetId="3" r:id="rId3"/>
  </sheets>
  <definedNames>
    <definedName name="_xlfn.IFERROR" hidden="1">#NAME?</definedName>
    <definedName name="_xlfn.SINGLE" hidden="1">#NAME?</definedName>
    <definedName name="_xlnm.Print_Area" localSheetId="0">'Balance'!$A$1:$U$44</definedName>
    <definedName name="_xlnm.Print_Area" localSheetId="1">'Resultados'!$A$1:$T$38</definedName>
    <definedName name="Z_26652CC0_03D1_11D4_858E_A9CDA9ACD84E_.wvu.PrintArea" localSheetId="0" hidden="1">'Balance'!$A$1:$I$44</definedName>
    <definedName name="Z_26652CC0_03D1_11D4_858E_A9CDA9ACD84E_.wvu.PrintArea" localSheetId="1" hidden="1">'Resultados'!$A$3:$F$37</definedName>
    <definedName name="Z_B0249AC0_0199_11D4_A405_83B1AAF6E031_.wvu.PrintArea" localSheetId="0" hidden="1">'Balance'!$A$1:$I$44</definedName>
    <definedName name="Z_B0249AC0_0199_11D4_A405_83B1AAF6E031_.wvu.PrintArea" localSheetId="1" hidden="1">'Resultados'!$A$3:$F$37</definedName>
    <definedName name="Z_FC50AE40_03EF_11D4_9122_52544C192B2E_.wvu.PrintArea" localSheetId="0" hidden="1">'Balance'!$A$1:$I$44</definedName>
    <definedName name="Z_FC50AE40_03EF_11D4_9122_52544C192B2E_.wvu.PrintArea" localSheetId="1" hidden="1">'Resultados'!$A$3:$F$37</definedName>
  </definedNames>
  <calcPr fullCalcOnLoad="1"/>
</workbook>
</file>

<file path=xl/sharedStrings.xml><?xml version="1.0" encoding="utf-8"?>
<sst xmlns="http://schemas.openxmlformats.org/spreadsheetml/2006/main" count="214" uniqueCount="145">
  <si>
    <t>Ingresos</t>
  </si>
  <si>
    <t>Menos:</t>
  </si>
  <si>
    <t xml:space="preserve">          Total del activo</t>
  </si>
  <si>
    <t>Patrimonio</t>
  </si>
  <si>
    <t>Activo</t>
  </si>
  <si>
    <t xml:space="preserve">          Utilidad bruta</t>
  </si>
  <si>
    <t xml:space="preserve">          Total ingresos</t>
  </si>
  <si>
    <t xml:space="preserve">          Total del activo corriente </t>
  </si>
  <si>
    <t>Pasivo corriente:</t>
  </si>
  <si>
    <t xml:space="preserve">  Ventas netas</t>
  </si>
  <si>
    <t>Gastos de operación</t>
  </si>
  <si>
    <t xml:space="preserve">          Total del pasivo corriente </t>
  </si>
  <si>
    <t>Activo corriente:</t>
  </si>
  <si>
    <t>Presentados en dólares de los Estados Unidos de América (nota 3)</t>
  </si>
  <si>
    <t>Nota 6</t>
  </si>
  <si>
    <t>Efectivo y equivalentes</t>
  </si>
  <si>
    <t>Nota 7</t>
  </si>
  <si>
    <t>Nota 8</t>
  </si>
  <si>
    <t>Nota 9</t>
  </si>
  <si>
    <t>Nota 10</t>
  </si>
  <si>
    <t>Nota 11</t>
  </si>
  <si>
    <t>Nota 12</t>
  </si>
  <si>
    <t>Nota 13</t>
  </si>
  <si>
    <t xml:space="preserve">          Utilidad de operación    </t>
  </si>
  <si>
    <t xml:space="preserve">  Gastos de administración</t>
  </si>
  <si>
    <t xml:space="preserve">  Impuesto sobre la renta</t>
  </si>
  <si>
    <t xml:space="preserve">          Utilidad neta del ejercicio</t>
  </si>
  <si>
    <t xml:space="preserve">Inventarios </t>
  </si>
  <si>
    <t xml:space="preserve">  Costo de venta </t>
  </si>
  <si>
    <t xml:space="preserve">          Total del pasivo</t>
  </si>
  <si>
    <t>Nota 14</t>
  </si>
  <si>
    <t>Las notas a los estados financieros son parte integrante de éstos.</t>
  </si>
  <si>
    <t>Efectivo y Equivalentes</t>
  </si>
  <si>
    <t>Impuestos por recuperar</t>
  </si>
  <si>
    <t>Inventarios</t>
  </si>
  <si>
    <t>Existencia de productos para la venta</t>
  </si>
  <si>
    <t>Cuentas por pagar comerciales</t>
  </si>
  <si>
    <t xml:space="preserve">  Gastos de venta</t>
  </si>
  <si>
    <t xml:space="preserve">  Gastos financieros</t>
  </si>
  <si>
    <t>Nota</t>
  </si>
  <si>
    <t>Nota 15</t>
  </si>
  <si>
    <t>Nota 16</t>
  </si>
  <si>
    <t>Nota 17</t>
  </si>
  <si>
    <t>Nota 18</t>
  </si>
  <si>
    <t>Capital social</t>
  </si>
  <si>
    <t>Reserva legal</t>
  </si>
  <si>
    <t xml:space="preserve">  Reserva legal</t>
  </si>
  <si>
    <t xml:space="preserve">          Total del patrimonio</t>
  </si>
  <si>
    <t xml:space="preserve">          Total del pasivo y patrimonio</t>
  </si>
  <si>
    <t>Nota 19</t>
  </si>
  <si>
    <t>Impuestos por pagar</t>
  </si>
  <si>
    <t>Provisiones</t>
  </si>
  <si>
    <t>Nota 20</t>
  </si>
  <si>
    <t>Nota 21</t>
  </si>
  <si>
    <t>Deudores comeciales y otras cuentas por cobrar</t>
  </si>
  <si>
    <t xml:space="preserve">Pasivos con partes relacionadas </t>
  </si>
  <si>
    <t>Cuentas por cobrar partes relaciondas</t>
  </si>
  <si>
    <t xml:space="preserve">Cuentas por pagar al sistema financiero </t>
  </si>
  <si>
    <t xml:space="preserve">Retenciones por pagar </t>
  </si>
  <si>
    <t xml:space="preserve">Utilidad del ejercicio </t>
  </si>
  <si>
    <t xml:space="preserve">Otros Ingresos </t>
  </si>
  <si>
    <t xml:space="preserve">Pagos anticipados </t>
  </si>
  <si>
    <t>Nota 22</t>
  </si>
  <si>
    <t>Nota 23</t>
  </si>
  <si>
    <t>Nota 24</t>
  </si>
  <si>
    <t>Resultados acumulados</t>
  </si>
  <si>
    <t xml:space="preserve">Obligaciones a corto plazo por beneficios a empleados </t>
  </si>
  <si>
    <t>ABC, S.A. DE C.V. (nota 1)</t>
  </si>
  <si>
    <t>ANÁLISIS VERTICAL</t>
  </si>
  <si>
    <t>ANÁLISIS HORIZONTAL</t>
  </si>
  <si>
    <t>Pasivo</t>
  </si>
  <si>
    <t>ABC. S.A. DE C.V.</t>
  </si>
  <si>
    <t>Variables utilizadas en los ratios financieros:</t>
  </si>
  <si>
    <t>Activo corriente</t>
  </si>
  <si>
    <t>Activos fijos (activos no corrientes)</t>
  </si>
  <si>
    <t>Activos totales</t>
  </si>
  <si>
    <t>Cuentas por cobrar</t>
  </si>
  <si>
    <t>Intereses totales</t>
  </si>
  <si>
    <t>Pasivo circulante (pasivos corrientes)</t>
  </si>
  <si>
    <t>Pasivos a largo plazo</t>
  </si>
  <si>
    <t>Pasivos totales</t>
  </si>
  <si>
    <r>
      <t xml:space="preserve">Patrimonio </t>
    </r>
    <r>
      <rPr>
        <sz val="10"/>
        <color indexed="13"/>
        <rFont val="Arial"/>
        <family val="2"/>
      </rPr>
      <t>(100% acciones comunes)</t>
    </r>
  </si>
  <si>
    <t>Total capital contable accion. Común</t>
  </si>
  <si>
    <t>Utilidad antes de Int. E Imp (UAII)</t>
  </si>
  <si>
    <t>Utilidad bruta</t>
  </si>
  <si>
    <t>Utilidad neta</t>
  </si>
  <si>
    <t>Ventas</t>
  </si>
  <si>
    <r>
      <t xml:space="preserve">Ventas a crédito anuales </t>
    </r>
    <r>
      <rPr>
        <sz val="10"/>
        <color indexed="13"/>
        <rFont val="Arial"/>
        <family val="2"/>
      </rPr>
      <t>(95% de ventas)</t>
    </r>
  </si>
  <si>
    <t>I-</t>
  </si>
  <si>
    <t>RAZONES DE LIQUIDEZ:</t>
  </si>
  <si>
    <t>Razón de prueba del ácido</t>
  </si>
  <si>
    <t>=</t>
  </si>
  <si>
    <t>Activo circulante - inventario</t>
  </si>
  <si>
    <t>Pasivo circulante</t>
  </si>
  <si>
    <t>Mide el grado en el que  la empresa cumple sus obligaciones en el corto plazo, sin considerar la venta de sus inventarios.</t>
  </si>
  <si>
    <t>Razón de prueba súper ácida</t>
  </si>
  <si>
    <t>Mide el grado en  que  la empresa cumple sus obligaciones en el corto plazo, con su efectivo y equivalentes.</t>
  </si>
  <si>
    <t>Razón de solvencia</t>
  </si>
  <si>
    <t>Activo circulante</t>
  </si>
  <si>
    <t>El grado en que  la empresa cumple sus  obligaciones en el corto plazo.</t>
  </si>
  <si>
    <t>II-</t>
  </si>
  <si>
    <t>RAZONES DE RENTABILIDAD:</t>
  </si>
  <si>
    <t>Margen bruto de utilidades</t>
  </si>
  <si>
    <t>El margen total disponible para cubrir los gastos operativos y rendir una utilidad.</t>
  </si>
  <si>
    <t>Margen de utilidades operativas</t>
  </si>
  <si>
    <t>Rentabilidad sin tomar en cuenta los impuestos ni los intereses.</t>
  </si>
  <si>
    <t>Margen neto de utilidades</t>
  </si>
  <si>
    <t>Utilidades después de impuestos por dólar de ventas.</t>
  </si>
  <si>
    <t>Rendimiento sobre activos totales</t>
  </si>
  <si>
    <t>Utilidades después de impuestos por dólar de activos. También se le conoce como rendimiento sobre la inversión (ROI).</t>
  </si>
  <si>
    <t>Rendimiento sobre el patrimonio acc. Comunes (ROE)</t>
  </si>
  <si>
    <t>Utilidades después de impuestos por dólar de la inversión de los accionistas comunes en la empresa.</t>
  </si>
  <si>
    <t>III-</t>
  </si>
  <si>
    <t>RAZONES DE ACTIVIDAD O ROTACIÓN:</t>
  </si>
  <si>
    <t>Rotación de activos totales</t>
  </si>
  <si>
    <t>El volumen de negocios que la empresa genera con su inversión en activos.</t>
  </si>
  <si>
    <t>Rotación de activos no corrientes</t>
  </si>
  <si>
    <t>Activos fijos</t>
  </si>
  <si>
    <t>Productividad en las ventas por la utilización activos no corrientes.</t>
  </si>
  <si>
    <t>Rotación de cuentas por cobrar</t>
  </si>
  <si>
    <t>Ventas a crédito anuales</t>
  </si>
  <si>
    <t>Mide la cantidad de veces que se cobran las cuentas por cobrar durante el periodo en análisis.</t>
  </si>
  <si>
    <t>IV-</t>
  </si>
  <si>
    <t>RAZONES DE ENDEUDAMIENTO O APALANCAMIENTO:</t>
  </si>
  <si>
    <t>Razón del pasivo total al activo total</t>
  </si>
  <si>
    <t>Porcentaje de financiamiento total proporcionado por los acreedores.</t>
  </si>
  <si>
    <t>Razón pasivo-capital</t>
  </si>
  <si>
    <t>Porcentaje de financiamiento total proporcionado por los acreedores en comparación con el proporcionado por los accionistas.</t>
  </si>
  <si>
    <t>Razón pasivo a largo plazo-capital</t>
  </si>
  <si>
    <t>El balance entre el pasivo y el capital contable en la estructura de capital a largo plazo de una empresa.</t>
  </si>
  <si>
    <t>Razón de cobertura</t>
  </si>
  <si>
    <t>El grado en el que las ganancias operativas de la empresa cubren sus costos de intereses anuales.</t>
  </si>
  <si>
    <t>V-</t>
  </si>
  <si>
    <t>RAZONES DE CRECIMIENTO:</t>
  </si>
  <si>
    <t>Crecimiento en Ventas</t>
  </si>
  <si>
    <t>Ventas año actual - ventas año anterior</t>
  </si>
  <si>
    <t>ventas año anterior</t>
  </si>
  <si>
    <t>Tasa de crecimiento de la empresa expresada por sus ventas, respecto a las ventas del año anterior.</t>
  </si>
  <si>
    <t>Crecimiento en Utilidad neta</t>
  </si>
  <si>
    <t>Util. neta año actual - Util. neta año anterior</t>
  </si>
  <si>
    <t>Utilidad neta año anterior</t>
  </si>
  <si>
    <t>Tasa de crecimiento de la empresa expresada por sus utilidades netas, respecto a las utilidades netas del año anterior.</t>
  </si>
  <si>
    <t>Intereses totales (gastos financieros)</t>
  </si>
  <si>
    <t>Estado de Resultados del 1 de enero al 31 de diciembre de 2023 y 2022 (nota 2)</t>
  </si>
  <si>
    <t>Estado de Situación Financiera al 31 de diciembre de 2023 y 2022 (nota 2)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</si>
</sst>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¢&quot;* #,##0_);_(&quot;¢&quot;* \(#,##0\);_(&quot;¢&quot;* &quot;-&quot;_);_(@_)"/>
    <numFmt numFmtId="173" formatCode="_(&quot;¢&quot;* #,##0.00_);_(&quot;¢&quot;* \(#,##0.00\);_(&quot;¢&quot;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_);_(* \(#,##0.00\);_(* &quot;-&quot;_);_(@_)"/>
    <numFmt numFmtId="177" formatCode="_-* #,##0.00_-;\-* #,##0.00_-;_-* &quot;-&quot;_-;_-@_-"/>
    <numFmt numFmtId="178" formatCode="#,##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_);_(* \(#,##0.0\);_(* &quot;-&quot;??_);_(@_)"/>
    <numFmt numFmtId="185" formatCode="#,##0.000"/>
    <numFmt numFmtId="186" formatCode="#,##0.0000"/>
    <numFmt numFmtId="187" formatCode="_(* #,##0.0000_);_(* \(#,##0.0000\);_(* &quot;-&quot;??_);_(@_)"/>
    <numFmt numFmtId="188" formatCode="_(* #,##0.0000_);_(* \(#,##0.0000\);_(* &quot;-&quot;????_);_(@_)"/>
    <numFmt numFmtId="189" formatCode="0.0"/>
    <numFmt numFmtId="190" formatCode="[$-80A]dddd\,\ d&quot; de &quot;mmmm&quot; de &quot;yyyy"/>
    <numFmt numFmtId="191" formatCode="[$-80A]hh:mm:ss\ AM/PM"/>
    <numFmt numFmtId="192" formatCode="#,##0.00;\(#,##0.00\)"/>
    <numFmt numFmtId="193" formatCode="&quot;$&quot;* #,##0.00;\(&quot;$&quot;* #,##0.00\)"/>
    <numFmt numFmtId="194" formatCode="0.0%"/>
    <numFmt numFmtId="195" formatCode="&quot;$&quot;#,##0.00"/>
    <numFmt numFmtId="196" formatCode="0.00000"/>
  </numFmts>
  <fonts count="59">
    <font>
      <sz val="10"/>
      <name val="Times New Roman"/>
      <family val="0"/>
    </font>
    <font>
      <sz val="8"/>
      <name val="Times New Roman"/>
      <family val="1"/>
    </font>
    <font>
      <u val="single"/>
      <sz val="6.6"/>
      <color indexed="12"/>
      <name val="Times New Roman"/>
      <family val="1"/>
    </font>
    <font>
      <u val="single"/>
      <sz val="6.6"/>
      <color indexed="3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i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60">
    <xf numFmtId="0" fontId="0" fillId="0" borderId="0" xfId="0" applyAlignment="1">
      <alignment/>
    </xf>
    <xf numFmtId="174" fontId="4" fillId="0" borderId="0" xfId="49" applyNumberFormat="1" applyFont="1" applyFill="1" applyAlignment="1">
      <alignment/>
    </xf>
    <xf numFmtId="0" fontId="4" fillId="0" borderId="0" xfId="0" applyFont="1" applyFill="1" applyAlignment="1">
      <alignment/>
    </xf>
    <xf numFmtId="171" fontId="4" fillId="0" borderId="0" xfId="49" applyFont="1" applyFill="1" applyAlignment="1">
      <alignment/>
    </xf>
    <xf numFmtId="174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 quotePrefix="1">
      <alignment horizontal="center"/>
    </xf>
    <xf numFmtId="174" fontId="5" fillId="0" borderId="0" xfId="49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174" fontId="5" fillId="0" borderId="0" xfId="49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71" fontId="4" fillId="0" borderId="0" xfId="49" applyNumberFormat="1" applyFont="1" applyFill="1" applyAlignment="1">
      <alignment/>
    </xf>
    <xf numFmtId="171" fontId="4" fillId="0" borderId="0" xfId="49" applyNumberFormat="1" applyFont="1" applyFill="1" applyBorder="1" applyAlignment="1">
      <alignment/>
    </xf>
    <xf numFmtId="171" fontId="4" fillId="0" borderId="0" xfId="49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1" fontId="5" fillId="0" borderId="10" xfId="49" applyNumberFormat="1" applyFont="1" applyFill="1" applyBorder="1" applyAlignment="1">
      <alignment vertical="center"/>
    </xf>
    <xf numFmtId="171" fontId="5" fillId="0" borderId="11" xfId="49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5" fillId="0" borderId="12" xfId="49" applyNumberFormat="1" applyFont="1" applyBorder="1" applyAlignment="1">
      <alignment vertical="center"/>
    </xf>
    <xf numFmtId="171" fontId="5" fillId="0" borderId="12" xfId="49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171" fontId="4" fillId="0" borderId="0" xfId="49" applyNumberFormat="1" applyFont="1" applyBorder="1" applyAlignment="1">
      <alignment vertical="center"/>
    </xf>
    <xf numFmtId="171" fontId="4" fillId="0" borderId="13" xfId="49" applyNumberFormat="1" applyFont="1" applyBorder="1" applyAlignment="1">
      <alignment vertical="center"/>
    </xf>
    <xf numFmtId="171" fontId="4" fillId="0" borderId="0" xfId="49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71" fontId="4" fillId="33" borderId="13" xfId="49" applyNumberFormat="1" applyFont="1" applyFill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center" vertical="center"/>
    </xf>
    <xf numFmtId="171" fontId="5" fillId="0" borderId="0" xfId="49" applyNumberFormat="1" applyFont="1" applyBorder="1" applyAlignment="1">
      <alignment vertical="center"/>
    </xf>
    <xf numFmtId="171" fontId="4" fillId="0" borderId="13" xfId="49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horizontal="left" indent="1"/>
    </xf>
    <xf numFmtId="171" fontId="5" fillId="0" borderId="13" xfId="49" applyNumberFormat="1" applyFont="1" applyFill="1" applyBorder="1" applyAlignment="1">
      <alignment/>
    </xf>
    <xf numFmtId="187" fontId="4" fillId="0" borderId="0" xfId="0" applyNumberFormat="1" applyFont="1" applyAlignment="1">
      <alignment vertical="center"/>
    </xf>
    <xf numFmtId="171" fontId="4" fillId="0" borderId="0" xfId="0" applyNumberFormat="1" applyFont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 horizontal="left" wrapText="1" indent="1"/>
    </xf>
    <xf numFmtId="171" fontId="4" fillId="0" borderId="11" xfId="49" applyNumberFormat="1" applyFont="1" applyFill="1" applyBorder="1" applyAlignment="1">
      <alignment/>
    </xf>
    <xf numFmtId="0" fontId="5" fillId="0" borderId="0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centerContinuous"/>
      <protection/>
    </xf>
    <xf numFmtId="0" fontId="6" fillId="0" borderId="0" xfId="62" applyFont="1" applyFill="1" applyBorder="1" applyAlignment="1">
      <alignment horizontal="center" wrapText="1"/>
      <protection/>
    </xf>
    <xf numFmtId="0" fontId="4" fillId="0" borderId="0" xfId="62" applyFont="1" applyFill="1" applyBorder="1">
      <alignment/>
      <protection/>
    </xf>
    <xf numFmtId="0" fontId="4" fillId="0" borderId="0" xfId="62" applyFont="1" applyFill="1" applyBorder="1" applyAlignment="1">
      <alignment vertical="center"/>
      <protection/>
    </xf>
    <xf numFmtId="176" fontId="4" fillId="0" borderId="0" xfId="52" applyNumberFormat="1" applyFont="1" applyFill="1" applyBorder="1" applyAlignment="1">
      <alignment/>
    </xf>
    <xf numFmtId="174" fontId="4" fillId="0" borderId="0" xfId="62" applyNumberFormat="1" applyFont="1" applyFill="1" applyBorder="1">
      <alignment/>
      <protection/>
    </xf>
    <xf numFmtId="43" fontId="5" fillId="0" borderId="0" xfId="49" applyNumberFormat="1" applyFont="1" applyFill="1" applyAlignment="1">
      <alignment/>
    </xf>
    <xf numFmtId="175" fontId="4" fillId="0" borderId="0" xfId="62" applyNumberFormat="1" applyFont="1" applyFill="1" applyBorder="1">
      <alignment/>
      <protection/>
    </xf>
    <xf numFmtId="171" fontId="4" fillId="0" borderId="0" xfId="49" applyNumberFormat="1" applyFont="1" applyFill="1" applyBorder="1" applyAlignment="1">
      <alignment horizontal="right" vertical="center"/>
    </xf>
    <xf numFmtId="171" fontId="4" fillId="0" borderId="0" xfId="49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10" fontId="4" fillId="0" borderId="0" xfId="73" applyNumberFormat="1" applyFont="1" applyFill="1" applyAlignment="1">
      <alignment/>
    </xf>
    <xf numFmtId="0" fontId="4" fillId="0" borderId="15" xfId="0" applyFon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16" xfId="0" applyNumberFormat="1" applyFont="1" applyFill="1" applyBorder="1" applyAlignment="1">
      <alignment/>
    </xf>
    <xf numFmtId="43" fontId="4" fillId="0" borderId="13" xfId="0" applyNumberFormat="1" applyFont="1" applyFill="1" applyBorder="1" applyAlignment="1">
      <alignment/>
    </xf>
    <xf numFmtId="0" fontId="6" fillId="0" borderId="14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174" fontId="4" fillId="0" borderId="14" xfId="49" applyNumberFormat="1" applyFont="1" applyFill="1" applyBorder="1" applyAlignment="1">
      <alignment/>
    </xf>
    <xf numFmtId="10" fontId="4" fillId="0" borderId="14" xfId="73" applyNumberFormat="1" applyFont="1" applyFill="1" applyBorder="1" applyAlignment="1">
      <alignment/>
    </xf>
    <xf numFmtId="10" fontId="4" fillId="0" borderId="0" xfId="73" applyNumberFormat="1" applyFont="1" applyFill="1" applyBorder="1" applyAlignment="1">
      <alignment/>
    </xf>
    <xf numFmtId="10" fontId="4" fillId="0" borderId="16" xfId="73" applyNumberFormat="1" applyFont="1" applyFill="1" applyBorder="1" applyAlignment="1">
      <alignment/>
    </xf>
    <xf numFmtId="10" fontId="4" fillId="0" borderId="13" xfId="73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194" fontId="4" fillId="0" borderId="0" xfId="73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94" fontId="4" fillId="0" borderId="15" xfId="73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4" fillId="0" borderId="0" xfId="63">
      <alignment/>
      <protection/>
    </xf>
    <xf numFmtId="0" fontId="7" fillId="0" borderId="0" xfId="63" applyFont="1">
      <alignment/>
      <protection/>
    </xf>
    <xf numFmtId="0" fontId="51" fillId="0" borderId="0" xfId="63" applyFont="1">
      <alignment/>
      <protection/>
    </xf>
    <xf numFmtId="0" fontId="4" fillId="0" borderId="0" xfId="63" applyAlignment="1">
      <alignment horizontal="center" vertical="center"/>
      <protection/>
    </xf>
    <xf numFmtId="0" fontId="52" fillId="0" borderId="0" xfId="63" applyFont="1">
      <alignment/>
      <protection/>
    </xf>
    <xf numFmtId="0" fontId="53" fillId="34" borderId="20" xfId="63" applyFont="1" applyFill="1" applyBorder="1" applyAlignment="1">
      <alignment horizontal="left" vertical="center"/>
      <protection/>
    </xf>
    <xf numFmtId="0" fontId="4" fillId="34" borderId="11" xfId="63" applyFill="1" applyBorder="1">
      <alignment/>
      <protection/>
    </xf>
    <xf numFmtId="0" fontId="4" fillId="34" borderId="11" xfId="63" applyFill="1" applyBorder="1" applyAlignment="1">
      <alignment horizontal="center" vertical="center"/>
      <protection/>
    </xf>
    <xf numFmtId="0" fontId="54" fillId="34" borderId="11" xfId="63" applyFont="1" applyFill="1" applyBorder="1">
      <alignment/>
      <protection/>
    </xf>
    <xf numFmtId="0" fontId="53" fillId="34" borderId="11" xfId="63" applyFont="1" applyFill="1" applyBorder="1" applyAlignment="1">
      <alignment horizontal="center" vertical="center"/>
      <protection/>
    </xf>
    <xf numFmtId="0" fontId="53" fillId="34" borderId="21" xfId="63" applyFont="1" applyFill="1" applyBorder="1" applyAlignment="1">
      <alignment horizontal="center" vertical="center"/>
      <protection/>
    </xf>
    <xf numFmtId="0" fontId="54" fillId="34" borderId="14" xfId="63" applyFont="1" applyFill="1" applyBorder="1" applyAlignment="1">
      <alignment horizontal="left" vertical="center"/>
      <protection/>
    </xf>
    <xf numFmtId="0" fontId="4" fillId="34" borderId="0" xfId="63" applyFill="1">
      <alignment/>
      <protection/>
    </xf>
    <xf numFmtId="0" fontId="4" fillId="34" borderId="0" xfId="63" applyFill="1" applyAlignment="1">
      <alignment horizontal="center" vertical="center"/>
      <protection/>
    </xf>
    <xf numFmtId="0" fontId="54" fillId="34" borderId="0" xfId="63" applyFont="1" applyFill="1">
      <alignment/>
      <protection/>
    </xf>
    <xf numFmtId="170" fontId="4" fillId="12" borderId="0" xfId="57" applyFont="1" applyFill="1" applyBorder="1" applyAlignment="1">
      <alignment/>
    </xf>
    <xf numFmtId="170" fontId="4" fillId="12" borderId="15" xfId="57" applyFont="1" applyFill="1" applyBorder="1" applyAlignment="1">
      <alignment/>
    </xf>
    <xf numFmtId="0" fontId="54" fillId="34" borderId="16" xfId="63" applyFont="1" applyFill="1" applyBorder="1" applyAlignment="1">
      <alignment horizontal="left" vertical="center"/>
      <protection/>
    </xf>
    <xf numFmtId="0" fontId="4" fillId="34" borderId="13" xfId="63" applyFill="1" applyBorder="1">
      <alignment/>
      <protection/>
    </xf>
    <xf numFmtId="0" fontId="4" fillId="34" borderId="13" xfId="63" applyFill="1" applyBorder="1" applyAlignment="1">
      <alignment horizontal="center" vertical="center"/>
      <protection/>
    </xf>
    <xf numFmtId="0" fontId="54" fillId="34" borderId="13" xfId="63" applyFont="1" applyFill="1" applyBorder="1">
      <alignment/>
      <protection/>
    </xf>
    <xf numFmtId="170" fontId="4" fillId="12" borderId="13" xfId="57" applyFont="1" applyFill="1" applyBorder="1" applyAlignment="1">
      <alignment/>
    </xf>
    <xf numFmtId="170" fontId="4" fillId="12" borderId="22" xfId="57" applyFont="1" applyFill="1" applyBorder="1" applyAlignment="1">
      <alignment/>
    </xf>
    <xf numFmtId="0" fontId="54" fillId="34" borderId="20" xfId="63" applyFont="1" applyFill="1" applyBorder="1">
      <alignment/>
      <protection/>
    </xf>
    <xf numFmtId="0" fontId="53" fillId="34" borderId="11" xfId="63" applyFont="1" applyFill="1" applyBorder="1">
      <alignment/>
      <protection/>
    </xf>
    <xf numFmtId="0" fontId="54" fillId="34" borderId="11" xfId="63" applyFont="1" applyFill="1" applyBorder="1" applyAlignment="1">
      <alignment horizontal="center" vertical="center"/>
      <protection/>
    </xf>
    <xf numFmtId="0" fontId="54" fillId="34" borderId="21" xfId="63" applyFont="1" applyFill="1" applyBorder="1">
      <alignment/>
      <protection/>
    </xf>
    <xf numFmtId="0" fontId="55" fillId="34" borderId="20" xfId="57" applyNumberFormat="1" applyFont="1" applyFill="1" applyBorder="1" applyAlignment="1">
      <alignment horizontal="center"/>
    </xf>
    <xf numFmtId="0" fontId="55" fillId="34" borderId="23" xfId="57" applyNumberFormat="1" applyFont="1" applyFill="1" applyBorder="1" applyAlignment="1">
      <alignment horizontal="center"/>
    </xf>
    <xf numFmtId="0" fontId="56" fillId="35" borderId="17" xfId="63" applyFont="1" applyFill="1" applyBorder="1" applyAlignment="1">
      <alignment horizontal="right"/>
      <protection/>
    </xf>
    <xf numFmtId="0" fontId="56" fillId="35" borderId="18" xfId="63" applyFont="1" applyFill="1" applyBorder="1">
      <alignment/>
      <protection/>
    </xf>
    <xf numFmtId="0" fontId="57" fillId="35" borderId="18" xfId="63" applyFont="1" applyFill="1" applyBorder="1">
      <alignment/>
      <protection/>
    </xf>
    <xf numFmtId="0" fontId="57" fillId="35" borderId="18" xfId="63" applyFont="1" applyFill="1" applyBorder="1" applyAlignment="1">
      <alignment horizontal="center" vertical="center"/>
      <protection/>
    </xf>
    <xf numFmtId="0" fontId="57" fillId="35" borderId="19" xfId="63" applyFont="1" applyFill="1" applyBorder="1">
      <alignment/>
      <protection/>
    </xf>
    <xf numFmtId="0" fontId="52" fillId="0" borderId="24" xfId="63" applyFont="1" applyBorder="1">
      <alignment/>
      <protection/>
    </xf>
    <xf numFmtId="0" fontId="54" fillId="34" borderId="14" xfId="63" applyFont="1" applyFill="1" applyBorder="1">
      <alignment/>
      <protection/>
    </xf>
    <xf numFmtId="0" fontId="53" fillId="34" borderId="0" xfId="63" applyFont="1" applyFill="1">
      <alignment/>
      <protection/>
    </xf>
    <xf numFmtId="0" fontId="54" fillId="34" borderId="0" xfId="63" applyFont="1" applyFill="1" applyAlignment="1">
      <alignment horizontal="center" vertical="center"/>
      <protection/>
    </xf>
    <xf numFmtId="0" fontId="54" fillId="34" borderId="15" xfId="63" applyFont="1" applyFill="1" applyBorder="1">
      <alignment/>
      <protection/>
    </xf>
    <xf numFmtId="0" fontId="52" fillId="0" borderId="25" xfId="63" applyFont="1" applyBorder="1">
      <alignment/>
      <protection/>
    </xf>
    <xf numFmtId="0" fontId="54" fillId="34" borderId="13" xfId="63" applyFont="1" applyFill="1" applyBorder="1" applyAlignment="1">
      <alignment horizontal="center" vertical="center"/>
      <protection/>
    </xf>
    <xf numFmtId="170" fontId="52" fillId="0" borderId="25" xfId="57" applyFont="1" applyBorder="1" applyAlignment="1">
      <alignment/>
    </xf>
    <xf numFmtId="0" fontId="54" fillId="34" borderId="16" xfId="63" applyFont="1" applyFill="1" applyBorder="1">
      <alignment/>
      <protection/>
    </xf>
    <xf numFmtId="0" fontId="52" fillId="0" borderId="26" xfId="63" applyFont="1" applyBorder="1">
      <alignment/>
      <protection/>
    </xf>
    <xf numFmtId="10" fontId="52" fillId="0" borderId="25" xfId="74" applyNumberFormat="1" applyFont="1" applyBorder="1" applyAlignment="1">
      <alignment/>
    </xf>
    <xf numFmtId="10" fontId="51" fillId="0" borderId="25" xfId="74" applyNumberFormat="1" applyFont="1" applyBorder="1" applyAlignment="1">
      <alignment horizontal="center" vertical="center"/>
    </xf>
    <xf numFmtId="0" fontId="53" fillId="34" borderId="13" xfId="63" applyFont="1" applyFill="1" applyBorder="1" applyAlignment="1">
      <alignment horizontal="center" vertical="center" wrapText="1"/>
      <protection/>
    </xf>
    <xf numFmtId="0" fontId="54" fillId="34" borderId="22" xfId="63" applyFont="1" applyFill="1" applyBorder="1" applyAlignment="1">
      <alignment horizontal="center" vertical="center"/>
      <protection/>
    </xf>
    <xf numFmtId="0" fontId="53" fillId="34" borderId="0" xfId="63" applyFont="1" applyFill="1" applyAlignment="1">
      <alignment wrapText="1"/>
      <protection/>
    </xf>
    <xf numFmtId="196" fontId="51" fillId="0" borderId="25" xfId="63" applyNumberFormat="1" applyFont="1" applyBorder="1" applyAlignment="1">
      <alignment horizontal="center" vertical="center"/>
      <protection/>
    </xf>
    <xf numFmtId="0" fontId="53" fillId="34" borderId="0" xfId="63" applyFont="1" applyFill="1" applyAlignment="1">
      <alignment horizontal="center" vertical="center" wrapText="1"/>
      <protection/>
    </xf>
    <xf numFmtId="0" fontId="54" fillId="34" borderId="15" xfId="63" applyFont="1" applyFill="1" applyBorder="1" applyAlignment="1">
      <alignment horizontal="center" vertical="center"/>
      <protection/>
    </xf>
    <xf numFmtId="0" fontId="52" fillId="0" borderId="25" xfId="63" applyFont="1" applyBorder="1" applyAlignment="1">
      <alignment vertical="top"/>
      <protection/>
    </xf>
    <xf numFmtId="0" fontId="53" fillId="34" borderId="13" xfId="63" applyFont="1" applyFill="1" applyBorder="1">
      <alignment/>
      <protection/>
    </xf>
    <xf numFmtId="0" fontId="54" fillId="34" borderId="22" xfId="63" applyFont="1" applyFill="1" applyBorder="1">
      <alignment/>
      <protection/>
    </xf>
    <xf numFmtId="10" fontId="52" fillId="0" borderId="26" xfId="74" applyNumberFormat="1" applyFont="1" applyBorder="1" applyAlignment="1">
      <alignment/>
    </xf>
    <xf numFmtId="0" fontId="4" fillId="0" borderId="13" xfId="0" applyFont="1" applyBorder="1" applyAlignment="1">
      <alignment vertical="center"/>
    </xf>
    <xf numFmtId="194" fontId="4" fillId="0" borderId="13" xfId="73" applyNumberFormat="1" applyFont="1" applyFill="1" applyBorder="1" applyAlignment="1">
      <alignment/>
    </xf>
    <xf numFmtId="194" fontId="4" fillId="0" borderId="22" xfId="73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8" fillId="34" borderId="0" xfId="63" applyFont="1" applyFill="1" applyAlignment="1">
      <alignment horizontal="left" vertical="top" wrapText="1"/>
      <protection/>
    </xf>
    <xf numFmtId="0" fontId="58" fillId="34" borderId="15" xfId="63" applyFont="1" applyFill="1" applyBorder="1" applyAlignment="1">
      <alignment horizontal="left" vertical="top" wrapText="1"/>
      <protection/>
    </xf>
    <xf numFmtId="10" fontId="51" fillId="36" borderId="25" xfId="73" applyNumberFormat="1" applyFont="1" applyFill="1" applyBorder="1" applyAlignment="1" quotePrefix="1">
      <alignment horizontal="center" vertical="center"/>
    </xf>
    <xf numFmtId="0" fontId="53" fillId="34" borderId="0" xfId="63" applyFont="1" applyFill="1" applyAlignment="1">
      <alignment horizontal="center" vertical="center" wrapText="1"/>
      <protection/>
    </xf>
    <xf numFmtId="0" fontId="54" fillId="34" borderId="0" xfId="63" applyFont="1" applyFill="1" applyAlignment="1">
      <alignment horizontal="center" vertical="center"/>
      <protection/>
    </xf>
    <xf numFmtId="0" fontId="54" fillId="34" borderId="15" xfId="63" applyFont="1" applyFill="1" applyBorder="1" applyAlignment="1">
      <alignment horizontal="center" vertical="center"/>
      <protection/>
    </xf>
    <xf numFmtId="196" fontId="51" fillId="36" borderId="25" xfId="63" applyNumberFormat="1" applyFont="1" applyFill="1" applyBorder="1" applyAlignment="1" quotePrefix="1">
      <alignment horizontal="center" vertical="center"/>
      <protection/>
    </xf>
    <xf numFmtId="0" fontId="58" fillId="34" borderId="13" xfId="63" applyFont="1" applyFill="1" applyBorder="1" applyAlignment="1">
      <alignment horizontal="left" vertical="top" wrapText="1"/>
      <protection/>
    </xf>
    <xf numFmtId="0" fontId="58" fillId="34" borderId="22" xfId="63" applyFont="1" applyFill="1" applyBorder="1" applyAlignment="1">
      <alignment horizontal="left" vertical="top" wrapText="1"/>
      <protection/>
    </xf>
    <xf numFmtId="170" fontId="51" fillId="36" borderId="25" xfId="57" applyFont="1" applyFill="1" applyBorder="1" applyAlignment="1" quotePrefix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2" xfId="52"/>
    <cellStyle name="Millares 2 2" xfId="53"/>
    <cellStyle name="Millares 3" xfId="54"/>
    <cellStyle name="Currency" xfId="55"/>
    <cellStyle name="Currency [0]" xfId="56"/>
    <cellStyle name="Moneda 2 2" xfId="57"/>
    <cellStyle name="Neutral" xfId="58"/>
    <cellStyle name="Normal 13" xfId="59"/>
    <cellStyle name="Normal 14" xfId="60"/>
    <cellStyle name="Normal 17" xfId="61"/>
    <cellStyle name="Normal 2" xfId="62"/>
    <cellStyle name="Normal 2 3" xfId="63"/>
    <cellStyle name="Normal 3" xfId="64"/>
    <cellStyle name="Normal 31" xfId="65"/>
    <cellStyle name="Normal 4" xfId="66"/>
    <cellStyle name="Normal 4 2" xfId="67"/>
    <cellStyle name="Normal 58" xfId="68"/>
    <cellStyle name="Normal 6" xfId="69"/>
    <cellStyle name="Normal 7" xfId="70"/>
    <cellStyle name="Normal 73 2" xfId="71"/>
    <cellStyle name="Notas" xfId="72"/>
    <cellStyle name="Percent" xfId="73"/>
    <cellStyle name="Porcentual 4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3"/>
  <sheetViews>
    <sheetView showGridLines="0" view="pageBreakPreview" zoomScale="85" zoomScaleNormal="90" zoomScaleSheetLayoutView="85" zoomScalePageLayoutView="0" workbookViewId="0" topLeftCell="A1">
      <selection activeCell="A7" sqref="A7"/>
    </sheetView>
  </sheetViews>
  <sheetFormatPr defaultColWidth="12" defaultRowHeight="12.75" customHeight="1"/>
  <cols>
    <col min="1" max="1" width="42.5" style="2" customWidth="1"/>
    <col min="2" max="2" width="16.33203125" style="2" customWidth="1"/>
    <col min="3" max="4" width="18.33203125" style="2" customWidth="1"/>
    <col min="5" max="5" width="19.5" style="2" customWidth="1"/>
    <col min="6" max="6" width="16.83203125" style="2" customWidth="1"/>
    <col min="7" max="7" width="10.16015625" style="12" customWidth="1"/>
    <col min="8" max="8" width="6.16015625" style="59" customWidth="1"/>
    <col min="9" max="9" width="15.33203125" style="2" customWidth="1"/>
    <col min="10" max="10" width="13.16015625" style="2" bestFit="1" customWidth="1"/>
    <col min="11" max="17" width="12" style="2" customWidth="1"/>
    <col min="18" max="21" width="10" style="2" bestFit="1" customWidth="1"/>
    <col min="22" max="16384" width="12" style="2" customWidth="1"/>
  </cols>
  <sheetData>
    <row r="1" spans="1:9" ht="12.75" customHeight="1">
      <c r="A1" s="81" t="s">
        <v>67</v>
      </c>
      <c r="B1" s="81"/>
      <c r="C1" s="81"/>
      <c r="D1" s="81"/>
      <c r="E1" s="81"/>
      <c r="F1" s="81"/>
      <c r="G1" s="81"/>
      <c r="H1" s="55"/>
      <c r="I1" s="11"/>
    </row>
    <row r="2" spans="1:9" ht="12.75" customHeight="1">
      <c r="A2" s="21" t="s">
        <v>144</v>
      </c>
      <c r="B2" s="21"/>
      <c r="C2" s="21"/>
      <c r="D2" s="21"/>
      <c r="E2" s="21"/>
      <c r="F2" s="21"/>
      <c r="G2" s="21"/>
      <c r="H2" s="55"/>
      <c r="I2" s="12"/>
    </row>
    <row r="3" spans="1:9" ht="12.75" customHeight="1">
      <c r="A3" s="82" t="s">
        <v>13</v>
      </c>
      <c r="B3" s="82"/>
      <c r="C3" s="82"/>
      <c r="D3" s="82"/>
      <c r="E3" s="82"/>
      <c r="F3" s="82"/>
      <c r="G3" s="82"/>
      <c r="H3" s="56"/>
      <c r="I3" s="13"/>
    </row>
    <row r="4" spans="1:9" ht="12.75" customHeight="1">
      <c r="A4" s="6"/>
      <c r="B4" s="6"/>
      <c r="C4" s="6"/>
      <c r="D4" s="6"/>
      <c r="E4" s="6"/>
      <c r="F4" s="6"/>
      <c r="H4" s="56"/>
      <c r="I4" s="6"/>
    </row>
    <row r="5" spans="1:9" ht="14.25" customHeight="1">
      <c r="A5" s="6"/>
      <c r="B5" s="6"/>
      <c r="C5" s="6"/>
      <c r="D5" s="6"/>
      <c r="E5" s="6"/>
      <c r="F5" s="6"/>
      <c r="H5" s="57"/>
      <c r="I5" s="6"/>
    </row>
    <row r="6" spans="8:22" ht="14.25" customHeight="1">
      <c r="H6" s="57"/>
      <c r="I6" s="147" t="s">
        <v>68</v>
      </c>
      <c r="J6" s="148"/>
      <c r="K6" s="148"/>
      <c r="L6" s="148"/>
      <c r="M6" s="149"/>
      <c r="N6" s="147" t="s">
        <v>69</v>
      </c>
      <c r="O6" s="148"/>
      <c r="P6" s="148"/>
      <c r="Q6" s="148"/>
      <c r="R6" s="148"/>
      <c r="S6" s="148"/>
      <c r="T6" s="148"/>
      <c r="U6" s="149"/>
      <c r="V6" s="21"/>
    </row>
    <row r="7" spans="2:21" ht="12.75" customHeight="1">
      <c r="B7" s="7">
        <v>2023</v>
      </c>
      <c r="C7" s="7">
        <f>B7-1</f>
        <v>2022</v>
      </c>
      <c r="D7" s="7">
        <f>C7-1</f>
        <v>2021</v>
      </c>
      <c r="E7" s="7">
        <f>D7-1</f>
        <v>2020</v>
      </c>
      <c r="F7" s="7">
        <f>E7-1</f>
        <v>2019</v>
      </c>
      <c r="G7" s="17" t="s">
        <v>39</v>
      </c>
      <c r="H7" s="58"/>
      <c r="I7" s="74">
        <f>B7</f>
        <v>2023</v>
      </c>
      <c r="J7" s="75">
        <f>C7</f>
        <v>2022</v>
      </c>
      <c r="K7" s="75">
        <f>D7</f>
        <v>2021</v>
      </c>
      <c r="L7" s="75">
        <f>E7</f>
        <v>2020</v>
      </c>
      <c r="M7" s="75">
        <f>F7</f>
        <v>2019</v>
      </c>
      <c r="N7" s="84" t="str">
        <f>B7&amp;"-"&amp;C7</f>
        <v>2023-2022</v>
      </c>
      <c r="O7" s="85" t="str">
        <f>C7&amp;"-"&amp;D7</f>
        <v>2022-2021</v>
      </c>
      <c r="P7" s="85" t="str">
        <f>D7&amp;"-"&amp;E7</f>
        <v>2021-2020</v>
      </c>
      <c r="Q7" s="85" t="str">
        <f>E7&amp;"-"&amp;F7</f>
        <v>2020-2019</v>
      </c>
      <c r="R7" s="85" t="str">
        <f>N7</f>
        <v>2023-2022</v>
      </c>
      <c r="S7" s="85" t="str">
        <f>O7</f>
        <v>2022-2021</v>
      </c>
      <c r="T7" s="85" t="str">
        <f>P7</f>
        <v>2021-2020</v>
      </c>
      <c r="U7" s="87" t="str">
        <f>Q7</f>
        <v>2020-2019</v>
      </c>
    </row>
    <row r="8" spans="1:21" ht="12.75" customHeight="1">
      <c r="A8" s="17" t="s">
        <v>4</v>
      </c>
      <c r="B8" s="17"/>
      <c r="C8" s="17"/>
      <c r="D8" s="17"/>
      <c r="E8" s="17"/>
      <c r="F8" s="17"/>
      <c r="G8" s="17"/>
      <c r="H8" s="56"/>
      <c r="I8" s="74"/>
      <c r="J8" s="14"/>
      <c r="K8" s="14"/>
      <c r="L8" s="14"/>
      <c r="M8" s="14"/>
      <c r="N8" s="52"/>
      <c r="O8" s="14"/>
      <c r="P8" s="14"/>
      <c r="Q8" s="14"/>
      <c r="R8" s="14"/>
      <c r="S8" s="14"/>
      <c r="T8" s="14"/>
      <c r="U8" s="69"/>
    </row>
    <row r="9" spans="9:21" ht="11.25" customHeight="1">
      <c r="I9" s="76"/>
      <c r="J9" s="14"/>
      <c r="K9" s="14"/>
      <c r="L9" s="14"/>
      <c r="M9" s="14"/>
      <c r="N9" s="52"/>
      <c r="O9" s="14"/>
      <c r="P9" s="14"/>
      <c r="Q9" s="14"/>
      <c r="R9" s="14"/>
      <c r="S9" s="14"/>
      <c r="T9" s="14"/>
      <c r="U9" s="69"/>
    </row>
    <row r="10" spans="1:21" ht="11.25" customHeight="1">
      <c r="A10" s="2" t="s">
        <v>12</v>
      </c>
      <c r="H10" s="60"/>
      <c r="I10" s="76"/>
      <c r="J10" s="14"/>
      <c r="K10" s="14"/>
      <c r="L10" s="14"/>
      <c r="M10" s="14"/>
      <c r="N10" s="52"/>
      <c r="O10" s="14"/>
      <c r="P10" s="14"/>
      <c r="Q10" s="14"/>
      <c r="R10" s="14"/>
      <c r="S10" s="14"/>
      <c r="T10" s="14"/>
      <c r="U10" s="69"/>
    </row>
    <row r="11" spans="1:21" ht="12.75" customHeight="1">
      <c r="A11" s="22" t="s">
        <v>15</v>
      </c>
      <c r="B11" s="18">
        <v>101768.13</v>
      </c>
      <c r="C11" s="18">
        <v>63658.4</v>
      </c>
      <c r="D11" s="18">
        <v>28864.51</v>
      </c>
      <c r="E11" s="18">
        <v>23259.64</v>
      </c>
      <c r="F11" s="18">
        <v>23435.37</v>
      </c>
      <c r="G11" s="22" t="s">
        <v>14</v>
      </c>
      <c r="H11" s="61"/>
      <c r="I11" s="77">
        <f aca="true" t="shared" si="0" ref="I11:M18">B11/B$18</f>
        <v>0.7317525165645008</v>
      </c>
      <c r="J11" s="78">
        <f t="shared" si="0"/>
        <v>0.8650678951320023</v>
      </c>
      <c r="K11" s="78">
        <f t="shared" si="0"/>
        <v>0.8441672652318261</v>
      </c>
      <c r="L11" s="78">
        <f t="shared" si="0"/>
        <v>0.41411944842566295</v>
      </c>
      <c r="M11" s="78">
        <f t="shared" si="0"/>
        <v>0.6675526399744777</v>
      </c>
      <c r="N11" s="70">
        <f aca="true" t="shared" si="1" ref="N11:Q18">B11-C11</f>
        <v>38109.73</v>
      </c>
      <c r="O11" s="71">
        <f t="shared" si="1"/>
        <v>34793.89</v>
      </c>
      <c r="P11" s="71">
        <f t="shared" si="1"/>
        <v>5604.869999999999</v>
      </c>
      <c r="Q11" s="71">
        <f t="shared" si="1"/>
        <v>-175.72999999999956</v>
      </c>
      <c r="R11" s="83">
        <f aca="true" t="shared" si="2" ref="R11:U18">_xlfn.IFERROR((B11-C11)/C11,0)</f>
        <v>0.5986598783506969</v>
      </c>
      <c r="S11" s="83">
        <f t="shared" si="2"/>
        <v>1.2054211209544177</v>
      </c>
      <c r="T11" s="83">
        <f t="shared" si="2"/>
        <v>0.24096976565415454</v>
      </c>
      <c r="U11" s="86">
        <f t="shared" si="2"/>
        <v>-0.007498494796540424</v>
      </c>
    </row>
    <row r="12" spans="1:21" ht="25.5" customHeight="1">
      <c r="A12" s="53" t="s">
        <v>54</v>
      </c>
      <c r="B12" s="65">
        <v>30623.880000000005</v>
      </c>
      <c r="C12" s="65">
        <v>8922.5</v>
      </c>
      <c r="D12" s="19">
        <v>4054.1600000000003</v>
      </c>
      <c r="E12" s="19">
        <v>21084.97</v>
      </c>
      <c r="F12" s="19">
        <v>5471.179999999999</v>
      </c>
      <c r="G12" s="67" t="s">
        <v>16</v>
      </c>
      <c r="H12" s="61"/>
      <c r="I12" s="77">
        <f t="shared" si="0"/>
        <v>0.2201976321759011</v>
      </c>
      <c r="J12" s="78">
        <f t="shared" si="0"/>
        <v>0.121249800408356</v>
      </c>
      <c r="K12" s="78">
        <f t="shared" si="0"/>
        <v>0.11856737426037235</v>
      </c>
      <c r="L12" s="78">
        <f t="shared" si="0"/>
        <v>0.37540117329725015</v>
      </c>
      <c r="M12" s="78">
        <f t="shared" si="0"/>
        <v>0.1558456577718023</v>
      </c>
      <c r="N12" s="70">
        <f t="shared" si="1"/>
        <v>21701.380000000005</v>
      </c>
      <c r="O12" s="71">
        <f t="shared" si="1"/>
        <v>4868.34</v>
      </c>
      <c r="P12" s="71">
        <f t="shared" si="1"/>
        <v>-17030.81</v>
      </c>
      <c r="Q12" s="71">
        <f t="shared" si="1"/>
        <v>15613.79</v>
      </c>
      <c r="R12" s="83">
        <f t="shared" si="2"/>
        <v>2.4322084617539934</v>
      </c>
      <c r="S12" s="83">
        <f t="shared" si="2"/>
        <v>1.200825818418612</v>
      </c>
      <c r="T12" s="83">
        <f t="shared" si="2"/>
        <v>-0.8077227522733018</v>
      </c>
      <c r="U12" s="86">
        <f t="shared" si="2"/>
        <v>2.8538249518385435</v>
      </c>
    </row>
    <row r="13" spans="1:21" ht="12.75" customHeight="1">
      <c r="A13" s="22" t="s">
        <v>56</v>
      </c>
      <c r="B13" s="19">
        <v>4059.79</v>
      </c>
      <c r="C13" s="19">
        <v>256.85</v>
      </c>
      <c r="D13" s="19">
        <v>0</v>
      </c>
      <c r="E13" s="19">
        <v>7783.3</v>
      </c>
      <c r="F13" s="19">
        <v>5002.76</v>
      </c>
      <c r="G13" s="22" t="s">
        <v>17</v>
      </c>
      <c r="H13" s="61"/>
      <c r="I13" s="77">
        <f t="shared" si="0"/>
        <v>0.029191472312829116</v>
      </c>
      <c r="J13" s="78">
        <f t="shared" si="0"/>
        <v>0.003490390723999579</v>
      </c>
      <c r="K13" s="78">
        <f t="shared" si="0"/>
        <v>0</v>
      </c>
      <c r="L13" s="78">
        <f t="shared" si="0"/>
        <v>0.138575485387197</v>
      </c>
      <c r="M13" s="78">
        <f t="shared" si="0"/>
        <v>0.14250279151379808</v>
      </c>
      <c r="N13" s="70">
        <f t="shared" si="1"/>
        <v>3802.94</v>
      </c>
      <c r="O13" s="71">
        <f t="shared" si="1"/>
        <v>256.85</v>
      </c>
      <c r="P13" s="71">
        <f t="shared" si="1"/>
        <v>-7783.3</v>
      </c>
      <c r="Q13" s="71">
        <f t="shared" si="1"/>
        <v>2780.54</v>
      </c>
      <c r="R13" s="83">
        <f t="shared" si="2"/>
        <v>14.806073583803775</v>
      </c>
      <c r="S13" s="83">
        <f t="shared" si="2"/>
        <v>0</v>
      </c>
      <c r="T13" s="83">
        <f t="shared" si="2"/>
        <v>-1</v>
      </c>
      <c r="U13" s="86">
        <f t="shared" si="2"/>
        <v>0.5558011977388482</v>
      </c>
    </row>
    <row r="14" spans="1:21" ht="12.75" customHeight="1">
      <c r="A14" s="22" t="s">
        <v>33</v>
      </c>
      <c r="B14" s="19">
        <v>1872.72</v>
      </c>
      <c r="C14" s="19">
        <v>0</v>
      </c>
      <c r="D14" s="19">
        <v>524.2099999999997</v>
      </c>
      <c r="E14" s="19">
        <v>4038.5899999999997</v>
      </c>
      <c r="F14" s="19">
        <v>1197.09</v>
      </c>
      <c r="G14" s="22" t="s">
        <v>18</v>
      </c>
      <c r="H14" s="61"/>
      <c r="I14" s="77">
        <f t="shared" si="0"/>
        <v>0.013465586650955184</v>
      </c>
      <c r="J14" s="78">
        <f t="shared" si="0"/>
        <v>0</v>
      </c>
      <c r="K14" s="78">
        <f t="shared" si="0"/>
        <v>0.01533096948838471</v>
      </c>
      <c r="L14" s="78">
        <f t="shared" si="0"/>
        <v>0.07190389288988988</v>
      </c>
      <c r="M14" s="78">
        <f t="shared" si="0"/>
        <v>0.03409891073992207</v>
      </c>
      <c r="N14" s="70">
        <f t="shared" si="1"/>
        <v>1872.72</v>
      </c>
      <c r="O14" s="71">
        <f t="shared" si="1"/>
        <v>-524.2099999999997</v>
      </c>
      <c r="P14" s="71">
        <f t="shared" si="1"/>
        <v>-3514.38</v>
      </c>
      <c r="Q14" s="71">
        <f t="shared" si="1"/>
        <v>2841.5</v>
      </c>
      <c r="R14" s="83">
        <f t="shared" si="2"/>
        <v>0</v>
      </c>
      <c r="S14" s="83">
        <f t="shared" si="2"/>
        <v>-1</v>
      </c>
      <c r="T14" s="83">
        <f t="shared" si="2"/>
        <v>-0.8701997479318277</v>
      </c>
      <c r="U14" s="86">
        <f t="shared" si="2"/>
        <v>2.37367282326308</v>
      </c>
    </row>
    <row r="15" spans="1:21" ht="12.75" customHeight="1" hidden="1">
      <c r="A15" s="22" t="s">
        <v>27</v>
      </c>
      <c r="B15" s="19" t="s">
        <v>35</v>
      </c>
      <c r="C15" s="19">
        <v>0</v>
      </c>
      <c r="D15" s="19">
        <v>0</v>
      </c>
      <c r="E15" s="19">
        <v>0</v>
      </c>
      <c r="F15" s="19">
        <v>0</v>
      </c>
      <c r="H15" s="61"/>
      <c r="I15" s="77" t="e">
        <f t="shared" si="0"/>
        <v>#VALUE!</v>
      </c>
      <c r="J15" s="78">
        <f t="shared" si="0"/>
        <v>0</v>
      </c>
      <c r="K15" s="78">
        <f t="shared" si="0"/>
        <v>0</v>
      </c>
      <c r="L15" s="78">
        <f t="shared" si="0"/>
        <v>0</v>
      </c>
      <c r="M15" s="78">
        <f t="shared" si="0"/>
        <v>0</v>
      </c>
      <c r="N15" s="70" t="e">
        <f t="shared" si="1"/>
        <v>#VALUE!</v>
      </c>
      <c r="O15" s="71">
        <f t="shared" si="1"/>
        <v>0</v>
      </c>
      <c r="P15" s="71">
        <f t="shared" si="1"/>
        <v>0</v>
      </c>
      <c r="Q15" s="71">
        <f t="shared" si="1"/>
        <v>0</v>
      </c>
      <c r="R15" s="83">
        <f t="shared" si="2"/>
        <v>0</v>
      </c>
      <c r="S15" s="83">
        <f t="shared" si="2"/>
        <v>0</v>
      </c>
      <c r="T15" s="83">
        <f t="shared" si="2"/>
        <v>0</v>
      </c>
      <c r="U15" s="86">
        <f t="shared" si="2"/>
        <v>0</v>
      </c>
    </row>
    <row r="16" spans="1:21" ht="12.75" customHeight="1">
      <c r="A16" s="22" t="s">
        <v>61</v>
      </c>
      <c r="B16" s="19">
        <v>750</v>
      </c>
      <c r="C16" s="19">
        <v>750</v>
      </c>
      <c r="D16" s="19">
        <v>750</v>
      </c>
      <c r="E16" s="19">
        <v>0</v>
      </c>
      <c r="F16" s="19"/>
      <c r="G16" s="22" t="s">
        <v>19</v>
      </c>
      <c r="H16" s="61"/>
      <c r="I16" s="77">
        <f t="shared" si="0"/>
        <v>0.005392792295813783</v>
      </c>
      <c r="J16" s="78">
        <f t="shared" si="0"/>
        <v>0.010191913735642141</v>
      </c>
      <c r="K16" s="78">
        <f t="shared" si="0"/>
        <v>0.02193439101941691</v>
      </c>
      <c r="L16" s="78">
        <f t="shared" si="0"/>
        <v>0</v>
      </c>
      <c r="M16" s="78">
        <f t="shared" si="0"/>
        <v>0</v>
      </c>
      <c r="N16" s="70">
        <f t="shared" si="1"/>
        <v>0</v>
      </c>
      <c r="O16" s="71">
        <f t="shared" si="1"/>
        <v>0</v>
      </c>
      <c r="P16" s="71">
        <f t="shared" si="1"/>
        <v>750</v>
      </c>
      <c r="Q16" s="71">
        <f t="shared" si="1"/>
        <v>0</v>
      </c>
      <c r="R16" s="83">
        <f t="shared" si="2"/>
        <v>0</v>
      </c>
      <c r="S16" s="83">
        <f t="shared" si="2"/>
        <v>0</v>
      </c>
      <c r="T16" s="83">
        <f t="shared" si="2"/>
        <v>0</v>
      </c>
      <c r="U16" s="86">
        <f t="shared" si="2"/>
        <v>0</v>
      </c>
    </row>
    <row r="17" spans="1:21" ht="12.75" customHeight="1">
      <c r="A17" s="12" t="s">
        <v>7</v>
      </c>
      <c r="B17" s="54">
        <v>139074.52000000002</v>
      </c>
      <c r="C17" s="54">
        <v>73587.75</v>
      </c>
      <c r="D17" s="54">
        <v>34192.88</v>
      </c>
      <c r="E17" s="54">
        <v>56166.5</v>
      </c>
      <c r="F17" s="54">
        <v>35106.399999999994</v>
      </c>
      <c r="H17" s="61"/>
      <c r="I17" s="77">
        <f t="shared" si="0"/>
        <v>1</v>
      </c>
      <c r="J17" s="78">
        <f t="shared" si="0"/>
        <v>1</v>
      </c>
      <c r="K17" s="78">
        <f t="shared" si="0"/>
        <v>1</v>
      </c>
      <c r="L17" s="78">
        <f t="shared" si="0"/>
        <v>1</v>
      </c>
      <c r="M17" s="78">
        <f t="shared" si="0"/>
        <v>1</v>
      </c>
      <c r="N17" s="70">
        <f t="shared" si="1"/>
        <v>65486.77000000002</v>
      </c>
      <c r="O17" s="71">
        <f t="shared" si="1"/>
        <v>39394.87</v>
      </c>
      <c r="P17" s="71">
        <f t="shared" si="1"/>
        <v>-21973.620000000003</v>
      </c>
      <c r="Q17" s="71">
        <f t="shared" si="1"/>
        <v>21060.100000000006</v>
      </c>
      <c r="R17" s="83">
        <f t="shared" si="2"/>
        <v>0.8899140142211173</v>
      </c>
      <c r="S17" s="83">
        <f t="shared" si="2"/>
        <v>1.152136643652129</v>
      </c>
      <c r="T17" s="83">
        <f t="shared" si="2"/>
        <v>-0.39122288196700883</v>
      </c>
      <c r="U17" s="86">
        <f t="shared" si="2"/>
        <v>0.5998934667183194</v>
      </c>
    </row>
    <row r="18" spans="1:21" s="24" customFormat="1" ht="18" customHeight="1" thickBot="1">
      <c r="A18" s="25" t="s">
        <v>2</v>
      </c>
      <c r="B18" s="26">
        <v>139074.52000000002</v>
      </c>
      <c r="C18" s="26">
        <v>73587.75</v>
      </c>
      <c r="D18" s="26">
        <v>34192.88</v>
      </c>
      <c r="E18" s="26">
        <v>56166.5</v>
      </c>
      <c r="F18" s="26">
        <v>35106.399999999994</v>
      </c>
      <c r="H18" s="61"/>
      <c r="I18" s="77">
        <f t="shared" si="0"/>
        <v>1</v>
      </c>
      <c r="J18" s="78">
        <f t="shared" si="0"/>
        <v>1</v>
      </c>
      <c r="K18" s="78">
        <f t="shared" si="0"/>
        <v>1</v>
      </c>
      <c r="L18" s="78">
        <f t="shared" si="0"/>
        <v>1</v>
      </c>
      <c r="M18" s="78">
        <f t="shared" si="0"/>
        <v>1</v>
      </c>
      <c r="N18" s="70">
        <f t="shared" si="1"/>
        <v>65486.77000000002</v>
      </c>
      <c r="O18" s="71">
        <f t="shared" si="1"/>
        <v>39394.87</v>
      </c>
      <c r="P18" s="71">
        <f t="shared" si="1"/>
        <v>-21973.620000000003</v>
      </c>
      <c r="Q18" s="71">
        <f t="shared" si="1"/>
        <v>21060.100000000006</v>
      </c>
      <c r="R18" s="83">
        <f t="shared" si="2"/>
        <v>0.8899140142211173</v>
      </c>
      <c r="S18" s="83">
        <f t="shared" si="2"/>
        <v>1.152136643652129</v>
      </c>
      <c r="T18" s="83">
        <f t="shared" si="2"/>
        <v>-0.39122288196700883</v>
      </c>
      <c r="U18" s="86">
        <f t="shared" si="2"/>
        <v>0.5998934667183194</v>
      </c>
    </row>
    <row r="19" spans="1:21" ht="20.25" customHeight="1" thickTop="1">
      <c r="A19" s="15"/>
      <c r="B19" s="68"/>
      <c r="C19" s="68"/>
      <c r="D19" s="68"/>
      <c r="G19" s="15"/>
      <c r="H19" s="61"/>
      <c r="I19" s="76"/>
      <c r="J19" s="14"/>
      <c r="K19" s="14"/>
      <c r="L19" s="14"/>
      <c r="M19" s="14"/>
      <c r="N19" s="52"/>
      <c r="O19" s="14"/>
      <c r="P19" s="14"/>
      <c r="Q19" s="14"/>
      <c r="R19" s="14"/>
      <c r="S19" s="14"/>
      <c r="T19" s="14"/>
      <c r="U19" s="69"/>
    </row>
    <row r="20" spans="2:21" ht="12.75" customHeight="1">
      <c r="B20" s="68"/>
      <c r="C20" s="68"/>
      <c r="D20" s="68"/>
      <c r="H20" s="61"/>
      <c r="I20" s="76"/>
      <c r="J20" s="14"/>
      <c r="K20" s="14"/>
      <c r="L20" s="14"/>
      <c r="M20" s="14"/>
      <c r="N20" s="52"/>
      <c r="O20" s="14"/>
      <c r="P20" s="14"/>
      <c r="Q20" s="14"/>
      <c r="R20" s="14"/>
      <c r="S20" s="14"/>
      <c r="T20" s="14"/>
      <c r="U20" s="69"/>
    </row>
    <row r="21" spans="1:21" ht="12.75" customHeight="1">
      <c r="A21" s="17" t="s">
        <v>70</v>
      </c>
      <c r="B21" s="68"/>
      <c r="C21" s="68"/>
      <c r="D21" s="68"/>
      <c r="G21" s="17"/>
      <c r="H21" s="61"/>
      <c r="I21" s="76"/>
      <c r="J21" s="14"/>
      <c r="K21" s="14"/>
      <c r="L21" s="14"/>
      <c r="M21" s="14"/>
      <c r="N21" s="52"/>
      <c r="O21" s="14"/>
      <c r="P21" s="14"/>
      <c r="Q21" s="14"/>
      <c r="R21" s="14"/>
      <c r="S21" s="14"/>
      <c r="T21" s="14"/>
      <c r="U21" s="69"/>
    </row>
    <row r="22" spans="1:21" ht="12.75" customHeight="1">
      <c r="A22" s="17"/>
      <c r="B22" s="17"/>
      <c r="C22" s="17"/>
      <c r="D22" s="17"/>
      <c r="E22" s="17"/>
      <c r="F22" s="17"/>
      <c r="G22" s="17"/>
      <c r="H22" s="61"/>
      <c r="I22" s="76"/>
      <c r="J22" s="14"/>
      <c r="K22" s="14"/>
      <c r="L22" s="14"/>
      <c r="M22" s="14"/>
      <c r="N22" s="52"/>
      <c r="O22" s="14"/>
      <c r="P22" s="14"/>
      <c r="Q22" s="14"/>
      <c r="R22" s="14"/>
      <c r="S22" s="14"/>
      <c r="T22" s="14"/>
      <c r="U22" s="69"/>
    </row>
    <row r="23" spans="1:21" ht="12.75" customHeight="1">
      <c r="A23" s="12" t="s">
        <v>8</v>
      </c>
      <c r="B23" s="12"/>
      <c r="C23" s="12"/>
      <c r="D23" s="12"/>
      <c r="E23" s="12"/>
      <c r="F23" s="12"/>
      <c r="H23" s="61"/>
      <c r="I23" s="76"/>
      <c r="J23" s="14"/>
      <c r="K23" s="14"/>
      <c r="L23" s="14"/>
      <c r="M23" s="14"/>
      <c r="N23" s="52"/>
      <c r="O23" s="14"/>
      <c r="P23" s="14"/>
      <c r="Q23" s="14"/>
      <c r="R23" s="14"/>
      <c r="S23" s="14"/>
      <c r="T23" s="14"/>
      <c r="U23" s="69"/>
    </row>
    <row r="24" spans="1:21" s="14" customFormat="1" ht="12.75" customHeight="1">
      <c r="A24" s="22" t="s">
        <v>36</v>
      </c>
      <c r="B24" s="19">
        <v>41275.22</v>
      </c>
      <c r="C24" s="19">
        <v>33696.37</v>
      </c>
      <c r="D24" s="19">
        <v>7051.09</v>
      </c>
      <c r="E24" s="19">
        <v>49555.68</v>
      </c>
      <c r="F24" s="19">
        <v>32079.920000000002</v>
      </c>
      <c r="G24" s="22" t="s">
        <v>21</v>
      </c>
      <c r="H24" s="61"/>
      <c r="I24" s="77">
        <f aca="true" t="shared" si="3" ref="I24:I32">B24/B$18</f>
        <v>0.296784917898692</v>
      </c>
      <c r="J24" s="78">
        <f aca="true" t="shared" si="4" ref="J24:J32">C24/C$18</f>
        <v>0.4579073283257064</v>
      </c>
      <c r="K24" s="78">
        <f aca="true" t="shared" si="5" ref="K24:K32">D24/D$18</f>
        <v>0.20621515356413384</v>
      </c>
      <c r="L24" s="78">
        <f aca="true" t="shared" si="6" ref="L24:L32">E24/E$18</f>
        <v>0.8822995913934463</v>
      </c>
      <c r="M24" s="78">
        <f aca="true" t="shared" si="7" ref="M24:M32">F24/F$18</f>
        <v>0.9137912175557735</v>
      </c>
      <c r="N24" s="70">
        <f aca="true" t="shared" si="8" ref="N24:N32">B24-C24</f>
        <v>7578.8499999999985</v>
      </c>
      <c r="O24" s="71">
        <f aca="true" t="shared" si="9" ref="O24:O32">C24-D24</f>
        <v>26645.280000000002</v>
      </c>
      <c r="P24" s="71">
        <f aca="true" t="shared" si="10" ref="P24:P32">D24-E24</f>
        <v>-42504.59</v>
      </c>
      <c r="Q24" s="71">
        <f aca="true" t="shared" si="11" ref="Q24:Q32">E24-F24</f>
        <v>17475.76</v>
      </c>
      <c r="R24" s="83">
        <f aca="true" t="shared" si="12" ref="R24:R32">_xlfn.IFERROR((B24-C24)/C24,0)</f>
        <v>0.2249159182428255</v>
      </c>
      <c r="S24" s="83">
        <f aca="true" t="shared" si="13" ref="S24:S32">_xlfn.IFERROR((C24-D24)/D24,0)</f>
        <v>3.7788880868064374</v>
      </c>
      <c r="T24" s="83">
        <f aca="true" t="shared" si="14" ref="T24:T32">_xlfn.IFERROR((D24-E24)/E24,0)</f>
        <v>-0.8577137878039409</v>
      </c>
      <c r="U24" s="86">
        <f aca="true" t="shared" si="15" ref="U24:U32">_xlfn.IFERROR((E24-F24)/F24,0)</f>
        <v>0.5447569694687517</v>
      </c>
    </row>
    <row r="25" spans="1:21" s="14" customFormat="1" ht="12.75" customHeight="1">
      <c r="A25" s="22" t="s">
        <v>57</v>
      </c>
      <c r="B25" s="19">
        <v>47.39</v>
      </c>
      <c r="C25" s="19">
        <v>596.66</v>
      </c>
      <c r="D25" s="19">
        <v>582.3</v>
      </c>
      <c r="E25" s="19">
        <v>0.7</v>
      </c>
      <c r="F25" s="19">
        <v>0</v>
      </c>
      <c r="G25" s="22" t="s">
        <v>20</v>
      </c>
      <c r="H25" s="61"/>
      <c r="I25" s="77">
        <f t="shared" si="3"/>
        <v>0.00034075256919815356</v>
      </c>
      <c r="J25" s="78">
        <f t="shared" si="4"/>
        <v>0.00810814299934432</v>
      </c>
      <c r="K25" s="78">
        <f t="shared" si="5"/>
        <v>0.017029861187475286</v>
      </c>
      <c r="L25" s="78">
        <f t="shared" si="6"/>
        <v>1.2462944993902058E-05</v>
      </c>
      <c r="M25" s="78">
        <f t="shared" si="7"/>
        <v>0</v>
      </c>
      <c r="N25" s="70">
        <f t="shared" si="8"/>
        <v>-549.27</v>
      </c>
      <c r="O25" s="71">
        <f t="shared" si="9"/>
        <v>14.360000000000014</v>
      </c>
      <c r="P25" s="71">
        <f t="shared" si="10"/>
        <v>581.5999999999999</v>
      </c>
      <c r="Q25" s="71">
        <f t="shared" si="11"/>
        <v>0.7</v>
      </c>
      <c r="R25" s="83">
        <f t="shared" si="12"/>
        <v>-0.9205745315590118</v>
      </c>
      <c r="S25" s="83">
        <f t="shared" si="13"/>
        <v>0.024660827752017885</v>
      </c>
      <c r="T25" s="83">
        <f t="shared" si="14"/>
        <v>830.8571428571428</v>
      </c>
      <c r="U25" s="86">
        <f t="shared" si="15"/>
        <v>0</v>
      </c>
    </row>
    <row r="26" spans="1:21" s="14" customFormat="1" ht="12.75" customHeight="1">
      <c r="A26" s="22" t="s">
        <v>50</v>
      </c>
      <c r="B26" s="19">
        <v>6080.1900000000005</v>
      </c>
      <c r="C26" s="19">
        <v>6170.398000000005</v>
      </c>
      <c r="D26" s="19">
        <v>3792.2200000000003</v>
      </c>
      <c r="E26" s="19">
        <v>4003.4100000000008</v>
      </c>
      <c r="F26" s="19">
        <v>1849.5</v>
      </c>
      <c r="G26" s="22" t="s">
        <v>40</v>
      </c>
      <c r="H26" s="61"/>
      <c r="I26" s="77">
        <f t="shared" si="3"/>
        <v>0.043718935718778676</v>
      </c>
      <c r="J26" s="78">
        <f t="shared" si="4"/>
        <v>0.08385088550743847</v>
      </c>
      <c r="K26" s="78">
        <f t="shared" si="5"/>
        <v>0.11090671508220426</v>
      </c>
      <c r="L26" s="78">
        <f t="shared" si="6"/>
        <v>0.07127754088291065</v>
      </c>
      <c r="M26" s="78">
        <f t="shared" si="7"/>
        <v>0.05268270172959917</v>
      </c>
      <c r="N26" s="70">
        <f t="shared" si="8"/>
        <v>-90.20800000000418</v>
      </c>
      <c r="O26" s="71">
        <f t="shared" si="9"/>
        <v>2378.1780000000044</v>
      </c>
      <c r="P26" s="71">
        <f t="shared" si="10"/>
        <v>-211.1900000000005</v>
      </c>
      <c r="Q26" s="71">
        <f t="shared" si="11"/>
        <v>2153.9100000000008</v>
      </c>
      <c r="R26" s="83">
        <f t="shared" si="12"/>
        <v>-0.014619478354557373</v>
      </c>
      <c r="S26" s="83">
        <f t="shared" si="13"/>
        <v>0.6271202620101166</v>
      </c>
      <c r="T26" s="83">
        <f t="shared" si="14"/>
        <v>-0.052752528469479885</v>
      </c>
      <c r="U26" s="86">
        <f t="shared" si="15"/>
        <v>1.1645904298459047</v>
      </c>
    </row>
    <row r="27" spans="1:21" s="14" customFormat="1" ht="12.75" customHeight="1">
      <c r="A27" s="22" t="s">
        <v>55</v>
      </c>
      <c r="B27" s="19">
        <v>46579.020000000004</v>
      </c>
      <c r="C27" s="19">
        <v>12460.71</v>
      </c>
      <c r="D27" s="19">
        <v>12871.56</v>
      </c>
      <c r="E27" s="19">
        <v>1171.83</v>
      </c>
      <c r="F27" s="19">
        <v>660.35</v>
      </c>
      <c r="G27" s="22" t="s">
        <v>17</v>
      </c>
      <c r="H27" s="61"/>
      <c r="I27" s="77">
        <f t="shared" si="3"/>
        <v>0.33492130693674155</v>
      </c>
      <c r="J27" s="78">
        <f t="shared" si="4"/>
        <v>0.16933130853980452</v>
      </c>
      <c r="K27" s="78">
        <f t="shared" si="5"/>
        <v>0.3764397734265145</v>
      </c>
      <c r="L27" s="78">
        <f t="shared" si="6"/>
        <v>0.02086350404600607</v>
      </c>
      <c r="M27" s="78">
        <f t="shared" si="7"/>
        <v>0.018809960576988815</v>
      </c>
      <c r="N27" s="70">
        <f t="shared" si="8"/>
        <v>34118.310000000005</v>
      </c>
      <c r="O27" s="71">
        <f t="shared" si="9"/>
        <v>-410.85000000000036</v>
      </c>
      <c r="P27" s="71">
        <f t="shared" si="10"/>
        <v>11699.73</v>
      </c>
      <c r="Q27" s="71">
        <f t="shared" si="11"/>
        <v>511.4799999999999</v>
      </c>
      <c r="R27" s="83">
        <f t="shared" si="12"/>
        <v>2.7380711050975433</v>
      </c>
      <c r="S27" s="83">
        <f t="shared" si="13"/>
        <v>-0.03191920792817657</v>
      </c>
      <c r="T27" s="83">
        <f t="shared" si="14"/>
        <v>9.984152991474874</v>
      </c>
      <c r="U27" s="86">
        <f t="shared" si="15"/>
        <v>0.7745589460134775</v>
      </c>
    </row>
    <row r="28" spans="1:21" s="14" customFormat="1" ht="12.75" customHeight="1">
      <c r="A28" s="22" t="s">
        <v>58</v>
      </c>
      <c r="B28" s="18">
        <v>147.41</v>
      </c>
      <c r="C28" s="18">
        <v>127.34</v>
      </c>
      <c r="D28" s="18">
        <v>27.41</v>
      </c>
      <c r="E28" s="18">
        <v>34.26</v>
      </c>
      <c r="F28" s="18">
        <v>0</v>
      </c>
      <c r="G28" s="22" t="s">
        <v>22</v>
      </c>
      <c r="H28" s="61"/>
      <c r="I28" s="77">
        <f t="shared" si="3"/>
        <v>0.0010599353497678797</v>
      </c>
      <c r="J28" s="78">
        <f t="shared" si="4"/>
        <v>0.0017304510601288939</v>
      </c>
      <c r="K28" s="78">
        <f t="shared" si="5"/>
        <v>0.0008016288771229567</v>
      </c>
      <c r="L28" s="78">
        <f t="shared" si="6"/>
        <v>0.000609972136415835</v>
      </c>
      <c r="M28" s="78">
        <f t="shared" si="7"/>
        <v>0</v>
      </c>
      <c r="N28" s="70">
        <f t="shared" si="8"/>
        <v>20.069999999999993</v>
      </c>
      <c r="O28" s="71">
        <f t="shared" si="9"/>
        <v>99.93</v>
      </c>
      <c r="P28" s="71">
        <f t="shared" si="10"/>
        <v>-6.849999999999998</v>
      </c>
      <c r="Q28" s="71">
        <f t="shared" si="11"/>
        <v>34.26</v>
      </c>
      <c r="R28" s="83">
        <f t="shared" si="12"/>
        <v>0.15760954923825973</v>
      </c>
      <c r="S28" s="83">
        <f t="shared" si="13"/>
        <v>3.6457497263772347</v>
      </c>
      <c r="T28" s="83">
        <f t="shared" si="14"/>
        <v>-0.1999416228838295</v>
      </c>
      <c r="U28" s="86">
        <f t="shared" si="15"/>
        <v>0</v>
      </c>
    </row>
    <row r="29" spans="1:21" s="14" customFormat="1" ht="26.25" customHeight="1">
      <c r="A29" s="53" t="s">
        <v>66</v>
      </c>
      <c r="B29" s="66">
        <v>279.35</v>
      </c>
      <c r="C29" s="66">
        <v>249.46</v>
      </c>
      <c r="D29" s="18">
        <v>209.08</v>
      </c>
      <c r="E29" s="18">
        <v>50.98</v>
      </c>
      <c r="F29" s="18">
        <v>0</v>
      </c>
      <c r="G29" s="22" t="s">
        <v>30</v>
      </c>
      <c r="H29" s="61"/>
      <c r="I29" s="77">
        <f t="shared" si="3"/>
        <v>0.0020086353704474405</v>
      </c>
      <c r="J29" s="78">
        <f t="shared" si="4"/>
        <v>0.0033899664006577183</v>
      </c>
      <c r="K29" s="78">
        <f t="shared" si="5"/>
        <v>0.006114723299119584</v>
      </c>
      <c r="L29" s="78">
        <f t="shared" si="6"/>
        <v>0.0009076584796987527</v>
      </c>
      <c r="M29" s="78">
        <f t="shared" si="7"/>
        <v>0</v>
      </c>
      <c r="N29" s="70">
        <f t="shared" si="8"/>
        <v>29.890000000000015</v>
      </c>
      <c r="O29" s="71">
        <f t="shared" si="9"/>
        <v>40.379999999999995</v>
      </c>
      <c r="P29" s="71">
        <f t="shared" si="10"/>
        <v>158.10000000000002</v>
      </c>
      <c r="Q29" s="71">
        <f t="shared" si="11"/>
        <v>50.98</v>
      </c>
      <c r="R29" s="83">
        <f t="shared" si="12"/>
        <v>0.11981880862663358</v>
      </c>
      <c r="S29" s="83">
        <f t="shared" si="13"/>
        <v>0.1931318155729864</v>
      </c>
      <c r="T29" s="83">
        <f t="shared" si="14"/>
        <v>3.101216163201256</v>
      </c>
      <c r="U29" s="86">
        <f t="shared" si="15"/>
        <v>0</v>
      </c>
    </row>
    <row r="30" spans="1:21" s="14" customFormat="1" ht="12.75" customHeight="1" hidden="1">
      <c r="A30" s="22" t="s">
        <v>51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22"/>
      <c r="H30" s="61"/>
      <c r="I30" s="77">
        <f t="shared" si="3"/>
        <v>0</v>
      </c>
      <c r="J30" s="78">
        <f t="shared" si="4"/>
        <v>0</v>
      </c>
      <c r="K30" s="78">
        <f t="shared" si="5"/>
        <v>0</v>
      </c>
      <c r="L30" s="78">
        <f t="shared" si="6"/>
        <v>0</v>
      </c>
      <c r="M30" s="78">
        <f t="shared" si="7"/>
        <v>0</v>
      </c>
      <c r="N30" s="70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83">
        <f t="shared" si="12"/>
        <v>0</v>
      </c>
      <c r="S30" s="83">
        <f t="shared" si="13"/>
        <v>0</v>
      </c>
      <c r="T30" s="83">
        <f t="shared" si="14"/>
        <v>0</v>
      </c>
      <c r="U30" s="86">
        <f t="shared" si="15"/>
        <v>0</v>
      </c>
    </row>
    <row r="31" spans="1:21" ht="12.75" customHeight="1">
      <c r="A31" s="12" t="s">
        <v>11</v>
      </c>
      <c r="B31" s="54">
        <v>94408.58000000002</v>
      </c>
      <c r="C31" s="54">
        <v>53300.93800000001</v>
      </c>
      <c r="D31" s="54">
        <v>24533.66</v>
      </c>
      <c r="E31" s="48">
        <v>54816.86000000001</v>
      </c>
      <c r="F31" s="48">
        <v>34589.77</v>
      </c>
      <c r="H31" s="61"/>
      <c r="I31" s="77">
        <f t="shared" si="3"/>
        <v>0.6788344838436258</v>
      </c>
      <c r="J31" s="78">
        <f t="shared" si="4"/>
        <v>0.7243180828330804</v>
      </c>
      <c r="K31" s="78">
        <f t="shared" si="5"/>
        <v>0.7175078554365705</v>
      </c>
      <c r="L31" s="78">
        <f t="shared" si="6"/>
        <v>0.9759707298834716</v>
      </c>
      <c r="M31" s="78">
        <f t="shared" si="7"/>
        <v>0.9852838798623613</v>
      </c>
      <c r="N31" s="70">
        <f t="shared" si="8"/>
        <v>41107.64200000001</v>
      </c>
      <c r="O31" s="71">
        <f t="shared" si="9"/>
        <v>28767.27800000001</v>
      </c>
      <c r="P31" s="71">
        <f t="shared" si="10"/>
        <v>-30283.200000000008</v>
      </c>
      <c r="Q31" s="71">
        <f t="shared" si="11"/>
        <v>20227.09000000001</v>
      </c>
      <c r="R31" s="83">
        <f t="shared" si="12"/>
        <v>0.7712367463401864</v>
      </c>
      <c r="S31" s="83">
        <f t="shared" si="13"/>
        <v>1.1725636533643986</v>
      </c>
      <c r="T31" s="83">
        <f t="shared" si="14"/>
        <v>-0.5524431716811216</v>
      </c>
      <c r="U31" s="86">
        <f t="shared" si="15"/>
        <v>0.5847708730066726</v>
      </c>
    </row>
    <row r="32" spans="1:21" ht="12.75" customHeight="1">
      <c r="A32" s="11" t="s">
        <v>29</v>
      </c>
      <c r="B32" s="49">
        <v>94408.58000000002</v>
      </c>
      <c r="C32" s="49">
        <v>53300.93800000001</v>
      </c>
      <c r="D32" s="49">
        <v>24533.66</v>
      </c>
      <c r="E32" s="49">
        <v>54816.86000000001</v>
      </c>
      <c r="F32" s="49">
        <v>34589.77</v>
      </c>
      <c r="G32" s="11"/>
      <c r="H32" s="61"/>
      <c r="I32" s="77">
        <f t="shared" si="3"/>
        <v>0.6788344838436258</v>
      </c>
      <c r="J32" s="78">
        <f t="shared" si="4"/>
        <v>0.7243180828330804</v>
      </c>
      <c r="K32" s="78">
        <f t="shared" si="5"/>
        <v>0.7175078554365705</v>
      </c>
      <c r="L32" s="78">
        <f t="shared" si="6"/>
        <v>0.9759707298834716</v>
      </c>
      <c r="M32" s="78">
        <f t="shared" si="7"/>
        <v>0.9852838798623613</v>
      </c>
      <c r="N32" s="70">
        <f t="shared" si="8"/>
        <v>41107.64200000001</v>
      </c>
      <c r="O32" s="71">
        <f t="shared" si="9"/>
        <v>28767.27800000001</v>
      </c>
      <c r="P32" s="71">
        <f t="shared" si="10"/>
        <v>-30283.200000000008</v>
      </c>
      <c r="Q32" s="71">
        <f t="shared" si="11"/>
        <v>20227.09000000001</v>
      </c>
      <c r="R32" s="83">
        <f t="shared" si="12"/>
        <v>0.7712367463401864</v>
      </c>
      <c r="S32" s="83">
        <f t="shared" si="13"/>
        <v>1.1725636533643986</v>
      </c>
      <c r="T32" s="83">
        <f t="shared" si="14"/>
        <v>-0.5524431716811216</v>
      </c>
      <c r="U32" s="86">
        <f t="shared" si="15"/>
        <v>0.5847708730066726</v>
      </c>
    </row>
    <row r="33" spans="1:21" ht="20.25" customHeight="1">
      <c r="A33" s="12"/>
      <c r="B33" s="12"/>
      <c r="C33" s="12"/>
      <c r="D33" s="12"/>
      <c r="E33" s="12"/>
      <c r="F33" s="12"/>
      <c r="H33" s="61"/>
      <c r="I33" s="76"/>
      <c r="J33" s="14"/>
      <c r="K33" s="14"/>
      <c r="L33" s="14"/>
      <c r="M33" s="14"/>
      <c r="N33" s="70"/>
      <c r="O33" s="71"/>
      <c r="P33" s="71"/>
      <c r="Q33" s="71"/>
      <c r="R33" s="83"/>
      <c r="S33" s="83"/>
      <c r="T33" s="83"/>
      <c r="U33" s="86"/>
    </row>
    <row r="34" spans="1:21" ht="12.75" customHeight="1">
      <c r="A34" s="16" t="s">
        <v>3</v>
      </c>
      <c r="H34" s="61"/>
      <c r="I34" s="76"/>
      <c r="J34" s="14"/>
      <c r="K34" s="14"/>
      <c r="L34" s="14"/>
      <c r="M34" s="14"/>
      <c r="N34" s="70">
        <f aca="true" t="shared" si="16" ref="N34:Q40">B34-C34</f>
        <v>0</v>
      </c>
      <c r="O34" s="71">
        <f t="shared" si="16"/>
        <v>0</v>
      </c>
      <c r="P34" s="71">
        <f t="shared" si="16"/>
        <v>0</v>
      </c>
      <c r="Q34" s="71">
        <f t="shared" si="16"/>
        <v>0</v>
      </c>
      <c r="R34" s="83">
        <f aca="true" t="shared" si="17" ref="R34:U40">_xlfn.IFERROR((B34-C34)/C34,0)</f>
        <v>0</v>
      </c>
      <c r="S34" s="83">
        <f t="shared" si="17"/>
        <v>0</v>
      </c>
      <c r="T34" s="83">
        <f t="shared" si="17"/>
        <v>0</v>
      </c>
      <c r="U34" s="86">
        <f t="shared" si="17"/>
        <v>0</v>
      </c>
    </row>
    <row r="35" spans="1:21" ht="12.75" customHeight="1">
      <c r="A35" s="22" t="s">
        <v>44</v>
      </c>
      <c r="B35" s="18">
        <v>2000</v>
      </c>
      <c r="C35" s="18">
        <v>2000</v>
      </c>
      <c r="D35" s="18">
        <v>2000</v>
      </c>
      <c r="E35" s="18">
        <v>2000</v>
      </c>
      <c r="F35" s="18">
        <v>2000</v>
      </c>
      <c r="G35" s="22" t="s">
        <v>41</v>
      </c>
      <c r="H35" s="61"/>
      <c r="I35" s="77">
        <f aca="true" t="shared" si="18" ref="I35:M40">B35/B$18</f>
        <v>0.014380779455503421</v>
      </c>
      <c r="J35" s="78">
        <f t="shared" si="18"/>
        <v>0.027178436628379044</v>
      </c>
      <c r="K35" s="78">
        <f t="shared" si="18"/>
        <v>0.05849170938511176</v>
      </c>
      <c r="L35" s="78">
        <f t="shared" si="18"/>
        <v>0.035608414268291595</v>
      </c>
      <c r="M35" s="78">
        <f t="shared" si="18"/>
        <v>0.05696966934803911</v>
      </c>
      <c r="N35" s="70">
        <f t="shared" si="16"/>
        <v>0</v>
      </c>
      <c r="O35" s="71">
        <f t="shared" si="16"/>
        <v>0</v>
      </c>
      <c r="P35" s="71">
        <f t="shared" si="16"/>
        <v>0</v>
      </c>
      <c r="Q35" s="71">
        <f t="shared" si="16"/>
        <v>0</v>
      </c>
      <c r="R35" s="83">
        <f t="shared" si="17"/>
        <v>0</v>
      </c>
      <c r="S35" s="83">
        <f t="shared" si="17"/>
        <v>0</v>
      </c>
      <c r="T35" s="83">
        <f t="shared" si="17"/>
        <v>0</v>
      </c>
      <c r="U35" s="86">
        <f t="shared" si="17"/>
        <v>0</v>
      </c>
    </row>
    <row r="36" spans="1:21" ht="12.75" customHeight="1">
      <c r="A36" s="22" t="s">
        <v>45</v>
      </c>
      <c r="B36" s="18">
        <v>400</v>
      </c>
      <c r="C36" s="18">
        <v>400</v>
      </c>
      <c r="D36" s="18">
        <v>400</v>
      </c>
      <c r="E36" s="18">
        <v>247.3</v>
      </c>
      <c r="F36" s="18">
        <v>0</v>
      </c>
      <c r="G36" s="22" t="s">
        <v>42</v>
      </c>
      <c r="H36" s="61"/>
      <c r="I36" s="77">
        <f t="shared" si="18"/>
        <v>0.002876155891100684</v>
      </c>
      <c r="J36" s="78">
        <f t="shared" si="18"/>
        <v>0.005435687325675809</v>
      </c>
      <c r="K36" s="78">
        <f t="shared" si="18"/>
        <v>0.011698341877022352</v>
      </c>
      <c r="L36" s="78">
        <f t="shared" si="18"/>
        <v>0.004402980424274256</v>
      </c>
      <c r="M36" s="78">
        <f t="shared" si="18"/>
        <v>0</v>
      </c>
      <c r="N36" s="70">
        <f t="shared" si="16"/>
        <v>0</v>
      </c>
      <c r="O36" s="71">
        <f t="shared" si="16"/>
        <v>0</v>
      </c>
      <c r="P36" s="71">
        <f t="shared" si="16"/>
        <v>152.7</v>
      </c>
      <c r="Q36" s="71">
        <f t="shared" si="16"/>
        <v>247.3</v>
      </c>
      <c r="R36" s="83">
        <f t="shared" si="17"/>
        <v>0</v>
      </c>
      <c r="S36" s="83">
        <f t="shared" si="17"/>
        <v>0</v>
      </c>
      <c r="T36" s="83">
        <f t="shared" si="17"/>
        <v>0.6174686615446825</v>
      </c>
      <c r="U36" s="86">
        <f t="shared" si="17"/>
        <v>0</v>
      </c>
    </row>
    <row r="37" spans="1:21" ht="12.75" customHeight="1">
      <c r="A37" s="22" t="s">
        <v>65</v>
      </c>
      <c r="B37" s="18">
        <v>17886.81</v>
      </c>
      <c r="C37" s="18">
        <v>7259.22</v>
      </c>
      <c r="D37" s="18">
        <v>-897.6599999999999</v>
      </c>
      <c r="E37" s="18">
        <v>-1483.37</v>
      </c>
      <c r="F37" s="18">
        <v>-1483.37</v>
      </c>
      <c r="G37" s="22" t="s">
        <v>43</v>
      </c>
      <c r="H37" s="61"/>
      <c r="I37" s="77">
        <f t="shared" si="18"/>
        <v>0.1286131348862466</v>
      </c>
      <c r="J37" s="78">
        <f t="shared" si="18"/>
        <v>0.09864712537073086</v>
      </c>
      <c r="K37" s="78">
        <f t="shared" si="18"/>
        <v>-0.026252833923319705</v>
      </c>
      <c r="L37" s="78">
        <f t="shared" si="18"/>
        <v>-0.026410226736577853</v>
      </c>
      <c r="M37" s="78">
        <f t="shared" si="18"/>
        <v>-0.042253549210400386</v>
      </c>
      <c r="N37" s="70">
        <f t="shared" si="16"/>
        <v>10627.59</v>
      </c>
      <c r="O37" s="71">
        <f t="shared" si="16"/>
        <v>8156.88</v>
      </c>
      <c r="P37" s="71">
        <f t="shared" si="16"/>
        <v>585.71</v>
      </c>
      <c r="Q37" s="71">
        <f t="shared" si="16"/>
        <v>0</v>
      </c>
      <c r="R37" s="83">
        <f t="shared" si="17"/>
        <v>1.4640126625174605</v>
      </c>
      <c r="S37" s="83">
        <f t="shared" si="17"/>
        <v>-9.08682574694205</v>
      </c>
      <c r="T37" s="83">
        <f t="shared" si="17"/>
        <v>-0.39485091379763654</v>
      </c>
      <c r="U37" s="86">
        <f t="shared" si="17"/>
        <v>0</v>
      </c>
    </row>
    <row r="38" spans="1:21" ht="12.75" customHeight="1">
      <c r="A38" s="22" t="s">
        <v>59</v>
      </c>
      <c r="B38" s="18">
        <v>24679.13</v>
      </c>
      <c r="C38" s="18">
        <v>10627.59</v>
      </c>
      <c r="D38" s="18">
        <v>8156.87999999998</v>
      </c>
      <c r="E38" s="18">
        <v>585.7100000000096</v>
      </c>
      <c r="F38" s="18">
        <v>0</v>
      </c>
      <c r="G38" s="22" t="s">
        <v>43</v>
      </c>
      <c r="H38" s="61"/>
      <c r="I38" s="77">
        <f t="shared" si="18"/>
        <v>0.1774525628418491</v>
      </c>
      <c r="J38" s="78">
        <f t="shared" si="18"/>
        <v>0.14442064066369742</v>
      </c>
      <c r="K38" s="78">
        <f t="shared" si="18"/>
        <v>0.23855492722461463</v>
      </c>
      <c r="L38" s="78">
        <f t="shared" si="18"/>
        <v>0.010428102160540706</v>
      </c>
      <c r="M38" s="78">
        <f t="shared" si="18"/>
        <v>0</v>
      </c>
      <c r="N38" s="70">
        <f t="shared" si="16"/>
        <v>14051.54</v>
      </c>
      <c r="O38" s="71">
        <f t="shared" si="16"/>
        <v>2470.71000000002</v>
      </c>
      <c r="P38" s="71">
        <f t="shared" si="16"/>
        <v>7571.169999999971</v>
      </c>
      <c r="Q38" s="71">
        <f t="shared" si="16"/>
        <v>585.7100000000096</v>
      </c>
      <c r="R38" s="83">
        <f t="shared" si="17"/>
        <v>1.3221755826109212</v>
      </c>
      <c r="S38" s="83">
        <f t="shared" si="17"/>
        <v>0.30289890252155555</v>
      </c>
      <c r="T38" s="83">
        <f t="shared" si="17"/>
        <v>12.926482388895268</v>
      </c>
      <c r="U38" s="86">
        <f t="shared" si="17"/>
        <v>0</v>
      </c>
    </row>
    <row r="39" spans="1:21" ht="14.25" customHeight="1">
      <c r="A39" s="11" t="s">
        <v>47</v>
      </c>
      <c r="B39" s="27">
        <v>44965.94</v>
      </c>
      <c r="C39" s="27">
        <v>20286.81</v>
      </c>
      <c r="D39" s="27">
        <v>9659.21999999998</v>
      </c>
      <c r="E39" s="27">
        <v>1349.6400000000099</v>
      </c>
      <c r="F39" s="27">
        <v>516.6300000000001</v>
      </c>
      <c r="G39" s="11"/>
      <c r="H39" s="61"/>
      <c r="I39" s="77">
        <f t="shared" si="18"/>
        <v>0.3233226330746998</v>
      </c>
      <c r="J39" s="78">
        <f t="shared" si="18"/>
        <v>0.27568188998848314</v>
      </c>
      <c r="K39" s="78">
        <f t="shared" si="18"/>
        <v>0.28249214456342897</v>
      </c>
      <c r="L39" s="78">
        <f t="shared" si="18"/>
        <v>0.024029270116528712</v>
      </c>
      <c r="M39" s="78">
        <f t="shared" si="18"/>
        <v>0.014716120137638726</v>
      </c>
      <c r="N39" s="70">
        <f t="shared" si="16"/>
        <v>24679.13</v>
      </c>
      <c r="O39" s="71">
        <f t="shared" si="16"/>
        <v>10627.590000000022</v>
      </c>
      <c r="P39" s="71">
        <f t="shared" si="16"/>
        <v>8309.579999999969</v>
      </c>
      <c r="Q39" s="71">
        <f t="shared" si="16"/>
        <v>833.0100000000098</v>
      </c>
      <c r="R39" s="83">
        <f t="shared" si="17"/>
        <v>1.2165111222513545</v>
      </c>
      <c r="S39" s="83">
        <f t="shared" si="17"/>
        <v>1.1002534366128989</v>
      </c>
      <c r="T39" s="83">
        <f t="shared" si="17"/>
        <v>6.156886280785919</v>
      </c>
      <c r="U39" s="86">
        <f t="shared" si="17"/>
        <v>1.6123918471633656</v>
      </c>
    </row>
    <row r="40" spans="1:21" s="24" customFormat="1" ht="18" customHeight="1" thickBot="1">
      <c r="A40" s="25" t="s">
        <v>48</v>
      </c>
      <c r="B40" s="31">
        <v>139374.52000000002</v>
      </c>
      <c r="C40" s="31">
        <v>73587.748</v>
      </c>
      <c r="D40" s="31">
        <v>34192.879999999976</v>
      </c>
      <c r="E40" s="31">
        <v>56166.500000000015</v>
      </c>
      <c r="F40" s="31">
        <v>35106.399999999994</v>
      </c>
      <c r="G40" s="25"/>
      <c r="H40" s="61"/>
      <c r="I40" s="79">
        <f t="shared" si="18"/>
        <v>1.0021571169183254</v>
      </c>
      <c r="J40" s="80">
        <f t="shared" si="18"/>
        <v>0.9999999728215635</v>
      </c>
      <c r="K40" s="80">
        <f t="shared" si="18"/>
        <v>0.9999999999999993</v>
      </c>
      <c r="L40" s="80">
        <f t="shared" si="18"/>
        <v>1.0000000000000002</v>
      </c>
      <c r="M40" s="80">
        <f t="shared" si="18"/>
        <v>1</v>
      </c>
      <c r="N40" s="72">
        <f t="shared" si="16"/>
        <v>65786.77200000001</v>
      </c>
      <c r="O40" s="73">
        <f t="shared" si="16"/>
        <v>39394.86800000003</v>
      </c>
      <c r="P40" s="73">
        <f t="shared" si="16"/>
        <v>-21973.62000000004</v>
      </c>
      <c r="Q40" s="73">
        <f t="shared" si="16"/>
        <v>21060.10000000002</v>
      </c>
      <c r="R40" s="145">
        <f t="shared" si="17"/>
        <v>0.8939908311910837</v>
      </c>
      <c r="S40" s="145">
        <f t="shared" si="17"/>
        <v>1.152136585160421</v>
      </c>
      <c r="T40" s="145">
        <f t="shared" si="17"/>
        <v>-0.3912228819670094</v>
      </c>
      <c r="U40" s="146">
        <f t="shared" si="17"/>
        <v>0.5998934667183199</v>
      </c>
    </row>
    <row r="41" spans="1:9" ht="12.75" customHeight="1" thickTop="1">
      <c r="A41" s="11"/>
      <c r="B41" s="11"/>
      <c r="C41" s="11"/>
      <c r="D41" s="11"/>
      <c r="E41" s="11"/>
      <c r="F41" s="11"/>
      <c r="G41" s="11"/>
      <c r="H41" s="61"/>
      <c r="I41" s="8"/>
    </row>
    <row r="42" spans="1:9" ht="12.75" customHeight="1">
      <c r="A42" s="11"/>
      <c r="B42" s="11"/>
      <c r="C42" s="11"/>
      <c r="D42" s="11"/>
      <c r="E42" s="11"/>
      <c r="F42" s="11"/>
      <c r="G42" s="11"/>
      <c r="H42" s="61"/>
      <c r="I42" s="8"/>
    </row>
    <row r="43" spans="1:9" ht="12.75" customHeight="1">
      <c r="A43" s="2" t="s">
        <v>31</v>
      </c>
      <c r="H43" s="61"/>
      <c r="I43" s="4"/>
    </row>
    <row r="44" spans="8:9" ht="12.75" customHeight="1">
      <c r="H44" s="61"/>
      <c r="I44" s="1"/>
    </row>
    <row r="45" spans="8:9" ht="12.75" customHeight="1">
      <c r="H45" s="61"/>
      <c r="I45" s="1"/>
    </row>
    <row r="46" spans="3:9" ht="12.75" customHeight="1">
      <c r="C46" s="5"/>
      <c r="D46" s="5"/>
      <c r="E46" s="5"/>
      <c r="F46" s="5"/>
      <c r="H46" s="61"/>
      <c r="I46" s="10"/>
    </row>
    <row r="47" spans="8:9" ht="12.75" customHeight="1">
      <c r="H47" s="61"/>
      <c r="I47" s="9"/>
    </row>
    <row r="48" spans="8:10" ht="12.75" customHeight="1">
      <c r="H48" s="61"/>
      <c r="I48" s="1"/>
      <c r="J48" s="20"/>
    </row>
    <row r="49" spans="8:9" ht="12.75" customHeight="1">
      <c r="H49" s="61"/>
      <c r="I49" s="1"/>
    </row>
    <row r="50" spans="8:9" ht="12.75" customHeight="1">
      <c r="H50" s="61"/>
      <c r="I50" s="1"/>
    </row>
    <row r="51" ht="12.75" customHeight="1">
      <c r="H51" s="61"/>
    </row>
    <row r="52" spans="8:9" ht="12.75" customHeight="1">
      <c r="H52" s="61"/>
      <c r="I52" s="1"/>
    </row>
    <row r="53" spans="8:9" ht="12.75" customHeight="1">
      <c r="H53" s="61"/>
      <c r="I53" s="1"/>
    </row>
    <row r="54" spans="8:9" ht="12.75" customHeight="1">
      <c r="H54" s="61"/>
      <c r="I54" s="1"/>
    </row>
    <row r="55" spans="8:9" ht="12.75" customHeight="1">
      <c r="H55" s="61"/>
      <c r="I55" s="1"/>
    </row>
    <row r="56" spans="8:9" ht="12.75" customHeight="1">
      <c r="H56" s="61"/>
      <c r="I56" s="3"/>
    </row>
    <row r="57" spans="8:9" ht="12.75" customHeight="1">
      <c r="H57" s="61"/>
      <c r="I57" s="3"/>
    </row>
    <row r="58" spans="8:9" ht="12.75" customHeight="1">
      <c r="H58" s="61"/>
      <c r="I58" s="5"/>
    </row>
    <row r="59" spans="8:9" ht="12.75" customHeight="1">
      <c r="H59" s="62"/>
      <c r="I59" s="5"/>
    </row>
    <row r="62" ht="12.75" customHeight="1">
      <c r="H62" s="63"/>
    </row>
    <row r="63" ht="12.75" customHeight="1">
      <c r="H63" s="64"/>
    </row>
  </sheetData>
  <sheetProtection/>
  <mergeCells count="2">
    <mergeCell ref="I6:M6"/>
    <mergeCell ref="N6:U6"/>
  </mergeCells>
  <printOptions/>
  <pageMargins left="0.984251968503937" right="0.6692913385826772" top="0.9055118110236221" bottom="0.41" header="0.8267716535433072" footer="0.79"/>
  <pageSetup fitToHeight="0" fitToWidth="1" horizontalDpi="600" verticalDpi="600" orientation="portrait" scale="32" r:id="rId1"/>
  <headerFooter alignWithMargins="0">
    <oddFooter>&amp;R&amp;"Arial,Normal"&amp;P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0"/>
  <sheetViews>
    <sheetView showGridLines="0" tabSelected="1" zoomScale="70" zoomScaleNormal="70" zoomScaleSheetLayoutView="93" zoomScalePageLayoutView="0" workbookViewId="0" topLeftCell="A1">
      <selection activeCell="A8" sqref="A8"/>
    </sheetView>
  </sheetViews>
  <sheetFormatPr defaultColWidth="12" defaultRowHeight="13.5" customHeight="1"/>
  <cols>
    <col min="1" max="1" width="31" style="28" customWidth="1"/>
    <col min="2" max="2" width="20.5" style="28" customWidth="1"/>
    <col min="3" max="4" width="14" style="28" customWidth="1"/>
    <col min="5" max="5" width="15" style="28" customWidth="1"/>
    <col min="6" max="6" width="18.66015625" style="28" customWidth="1"/>
    <col min="7" max="7" width="12.33203125" style="28" customWidth="1"/>
    <col min="8" max="8" width="15.33203125" style="28" customWidth="1"/>
    <col min="9" max="9" width="13.16015625" style="28" bestFit="1" customWidth="1"/>
    <col min="10" max="12" width="12" style="28" customWidth="1"/>
    <col min="13" max="13" width="14.5" style="28" bestFit="1" customWidth="1"/>
    <col min="14" max="16" width="14" style="28" bestFit="1" customWidth="1"/>
    <col min="17" max="20" width="10" style="28" bestFit="1" customWidth="1"/>
    <col min="21" max="16384" width="12" style="28" customWidth="1"/>
  </cols>
  <sheetData>
    <row r="1" spans="1:7" ht="13.5" customHeight="1">
      <c r="A1" s="32" t="s">
        <v>67</v>
      </c>
      <c r="B1" s="32"/>
      <c r="C1" s="32"/>
      <c r="D1" s="32"/>
      <c r="E1" s="32"/>
      <c r="F1" s="32"/>
      <c r="G1" s="32"/>
    </row>
    <row r="2" ht="13.5" customHeight="1">
      <c r="A2" s="28" t="s">
        <v>143</v>
      </c>
    </row>
    <row r="3" spans="1:7" ht="13.5" customHeight="1">
      <c r="A3" s="144" t="s">
        <v>13</v>
      </c>
      <c r="B3" s="144"/>
      <c r="C3" s="144"/>
      <c r="D3" s="144"/>
      <c r="E3" s="144"/>
      <c r="F3" s="144"/>
      <c r="G3" s="144"/>
    </row>
    <row r="4" spans="1:7" ht="13.5" customHeight="1">
      <c r="A4" s="37"/>
      <c r="B4" s="37"/>
      <c r="C4" s="37"/>
      <c r="D4" s="37"/>
      <c r="E4" s="37"/>
      <c r="F4" s="37"/>
      <c r="G4" s="37"/>
    </row>
    <row r="5" spans="1:7" ht="13.5" customHeight="1">
      <c r="A5" s="37"/>
      <c r="B5" s="37"/>
      <c r="C5" s="37"/>
      <c r="D5" s="37"/>
      <c r="E5" s="37"/>
      <c r="F5" s="37"/>
      <c r="G5" s="37"/>
    </row>
    <row r="6" spans="1:7" ht="13.5" customHeight="1">
      <c r="A6" s="37"/>
      <c r="B6" s="37"/>
      <c r="C6" s="37"/>
      <c r="D6" s="37"/>
      <c r="E6" s="37"/>
      <c r="F6" s="37"/>
      <c r="G6" s="37"/>
    </row>
    <row r="7" spans="8:20" ht="13.5" customHeight="1">
      <c r="H7" s="147" t="s">
        <v>68</v>
      </c>
      <c r="I7" s="148"/>
      <c r="J7" s="148"/>
      <c r="K7" s="148"/>
      <c r="L7" s="149"/>
      <c r="M7" s="147" t="s">
        <v>69</v>
      </c>
      <c r="N7" s="148"/>
      <c r="O7" s="148"/>
      <c r="P7" s="148"/>
      <c r="Q7" s="148"/>
      <c r="R7" s="148"/>
      <c r="S7" s="148"/>
      <c r="T7" s="149"/>
    </row>
    <row r="8" spans="2:20" ht="13.5" customHeight="1">
      <c r="B8" s="36">
        <f>Balance!B7</f>
        <v>2023</v>
      </c>
      <c r="C8" s="36">
        <f>B8-1</f>
        <v>2022</v>
      </c>
      <c r="D8" s="36">
        <f>C8-1</f>
        <v>2021</v>
      </c>
      <c r="E8" s="36">
        <f>D8-1</f>
        <v>2020</v>
      </c>
      <c r="F8" s="36">
        <f>E8-1</f>
        <v>2019</v>
      </c>
      <c r="G8" s="38" t="s">
        <v>39</v>
      </c>
      <c r="H8" s="74">
        <f>B8</f>
        <v>2023</v>
      </c>
      <c r="I8" s="75">
        <f>C8</f>
        <v>2022</v>
      </c>
      <c r="J8" s="75">
        <f>D8</f>
        <v>2021</v>
      </c>
      <c r="K8" s="75">
        <f>E8</f>
        <v>2020</v>
      </c>
      <c r="L8" s="75">
        <f>F8</f>
        <v>2019</v>
      </c>
      <c r="M8" s="84" t="str">
        <f>B8&amp;"-"&amp;C8</f>
        <v>2023-2022</v>
      </c>
      <c r="N8" s="85" t="str">
        <f>C8&amp;"-"&amp;D8</f>
        <v>2022-2021</v>
      </c>
      <c r="O8" s="85" t="str">
        <f>D8&amp;"-"&amp;E8</f>
        <v>2021-2020</v>
      </c>
      <c r="P8" s="85" t="str">
        <f>E8&amp;"-"&amp;F8</f>
        <v>2020-2019</v>
      </c>
      <c r="Q8" s="85" t="str">
        <f>M8</f>
        <v>2023-2022</v>
      </c>
      <c r="R8" s="85" t="str">
        <f>N8</f>
        <v>2022-2021</v>
      </c>
      <c r="S8" s="85" t="str">
        <f>O8</f>
        <v>2021-2020</v>
      </c>
      <c r="T8" s="87" t="str">
        <f>P8</f>
        <v>2020-2019</v>
      </c>
    </row>
    <row r="9" spans="8:20" ht="13.5" customHeight="1">
      <c r="H9" s="74"/>
      <c r="I9" s="14"/>
      <c r="J9" s="14"/>
      <c r="K9" s="14"/>
      <c r="L9" s="14"/>
      <c r="M9" s="52"/>
      <c r="N9" s="14"/>
      <c r="O9" s="14"/>
      <c r="P9" s="14"/>
      <c r="Q9" s="14"/>
      <c r="R9" s="14"/>
      <c r="S9" s="14"/>
      <c r="T9" s="69"/>
    </row>
    <row r="10" spans="1:20" ht="13.5" customHeight="1">
      <c r="A10" s="28" t="s">
        <v>0</v>
      </c>
      <c r="B10" s="41"/>
      <c r="C10" s="41"/>
      <c r="D10" s="41"/>
      <c r="E10" s="41"/>
      <c r="F10" s="41"/>
      <c r="H10" s="76"/>
      <c r="I10" s="14"/>
      <c r="J10" s="14"/>
      <c r="K10" s="14"/>
      <c r="L10" s="14"/>
      <c r="M10" s="52"/>
      <c r="N10" s="14"/>
      <c r="O10" s="14"/>
      <c r="P10" s="14"/>
      <c r="Q10" s="14"/>
      <c r="R10" s="14"/>
      <c r="S10" s="14"/>
      <c r="T10" s="69"/>
    </row>
    <row r="11" spans="1:20" ht="13.5" customHeight="1">
      <c r="A11" s="28" t="s">
        <v>9</v>
      </c>
      <c r="B11" s="41">
        <v>775563.0599999999</v>
      </c>
      <c r="C11" s="41">
        <v>473007.14</v>
      </c>
      <c r="D11" s="41">
        <v>235894.77</v>
      </c>
      <c r="E11" s="41">
        <v>383643.79</v>
      </c>
      <c r="F11" s="41">
        <v>73398.7</v>
      </c>
      <c r="G11" s="33" t="s">
        <v>49</v>
      </c>
      <c r="H11" s="77">
        <f>B11/B$13</f>
        <v>0.9997702197914405</v>
      </c>
      <c r="I11" s="78">
        <f>C11/C$13</f>
        <v>0.9995150206561558</v>
      </c>
      <c r="J11" s="78">
        <f>D11/D$13</f>
        <v>0.9443702356085835</v>
      </c>
      <c r="K11" s="78">
        <f>E11/E$13</f>
        <v>0.9977932975242023</v>
      </c>
      <c r="L11" s="78">
        <f>F11/F$13</f>
        <v>1</v>
      </c>
      <c r="M11" s="70">
        <f>B11-C11</f>
        <v>302555.9199999999</v>
      </c>
      <c r="N11" s="71">
        <f aca="true" t="shared" si="0" ref="N11:N18">C11-D11</f>
        <v>237112.37000000002</v>
      </c>
      <c r="O11" s="71">
        <f aca="true" t="shared" si="1" ref="O11:O18">D11-E11</f>
        <v>-147749.02</v>
      </c>
      <c r="P11" s="71">
        <f aca="true" t="shared" si="2" ref="P11:P18">E11-F11</f>
        <v>310245.08999999997</v>
      </c>
      <c r="Q11" s="83">
        <f>_xlfn.IFERROR((B11-C11)/C11,0)</f>
        <v>0.639643452316597</v>
      </c>
      <c r="R11" s="83">
        <f aca="true" t="shared" si="3" ref="R11:R18">_xlfn.IFERROR((C11-D11)/D11,0)</f>
        <v>1.0051616235493481</v>
      </c>
      <c r="S11" s="83">
        <f aca="true" t="shared" si="4" ref="S11:S18">_xlfn.IFERROR((D11-E11)/E11,0)</f>
        <v>-0.3851203221613466</v>
      </c>
      <c r="T11" s="86">
        <f aca="true" t="shared" si="5" ref="T11:T18">_xlfn.IFERROR((E11-F11)/F11,0)</f>
        <v>4.226847205740701</v>
      </c>
    </row>
    <row r="12" spans="1:20" ht="13.5" customHeight="1">
      <c r="A12" s="28" t="s">
        <v>60</v>
      </c>
      <c r="B12" s="40">
        <v>178.25</v>
      </c>
      <c r="C12" s="40">
        <v>229.51</v>
      </c>
      <c r="D12" s="40">
        <v>13895.789999999999</v>
      </c>
      <c r="E12" s="40">
        <v>848.46</v>
      </c>
      <c r="F12" s="40">
        <v>0</v>
      </c>
      <c r="G12" s="33" t="s">
        <v>49</v>
      </c>
      <c r="H12" s="77">
        <f aca="true" t="shared" si="6" ref="H12:H18">B12/B$13</f>
        <v>0.00022978020855947458</v>
      </c>
      <c r="I12" s="78">
        <f aca="true" t="shared" si="7" ref="I12:L13">C12/C$13</f>
        <v>0.0004849793438441422</v>
      </c>
      <c r="J12" s="78">
        <f t="shared" si="7"/>
        <v>0.05562976439141655</v>
      </c>
      <c r="K12" s="78">
        <f t="shared" si="7"/>
        <v>0.0022067024757976266</v>
      </c>
      <c r="L12" s="78">
        <f t="shared" si="7"/>
        <v>0</v>
      </c>
      <c r="M12" s="70">
        <f aca="true" t="shared" si="8" ref="M12:M18">B12-C12</f>
        <v>-51.25999999999999</v>
      </c>
      <c r="N12" s="71">
        <f t="shared" si="0"/>
        <v>-13666.279999999999</v>
      </c>
      <c r="O12" s="71">
        <f t="shared" si="1"/>
        <v>13047.329999999998</v>
      </c>
      <c r="P12" s="71">
        <f t="shared" si="2"/>
        <v>848.46</v>
      </c>
      <c r="Q12" s="83">
        <f aca="true" t="shared" si="9" ref="Q12:Q18">_xlfn.IFERROR((B12-C12)/C12,0)</f>
        <v>-0.2233453880005228</v>
      </c>
      <c r="R12" s="83">
        <f t="shared" si="3"/>
        <v>-0.983483486725116</v>
      </c>
      <c r="S12" s="83">
        <f t="shared" si="4"/>
        <v>15.377660702920583</v>
      </c>
      <c r="T12" s="86">
        <f t="shared" si="5"/>
        <v>0</v>
      </c>
    </row>
    <row r="13" spans="1:20" ht="13.5" customHeight="1">
      <c r="A13" s="28" t="s">
        <v>6</v>
      </c>
      <c r="B13" s="41">
        <v>775741.3099999999</v>
      </c>
      <c r="C13" s="41">
        <v>473236.65</v>
      </c>
      <c r="D13" s="41">
        <v>249790.56</v>
      </c>
      <c r="E13" s="41">
        <v>384492.25</v>
      </c>
      <c r="F13" s="41">
        <v>73398.7</v>
      </c>
      <c r="G13" s="33"/>
      <c r="H13" s="77">
        <f t="shared" si="6"/>
        <v>1</v>
      </c>
      <c r="I13" s="78">
        <f t="shared" si="7"/>
        <v>1</v>
      </c>
      <c r="J13" s="78">
        <f t="shared" si="7"/>
        <v>1</v>
      </c>
      <c r="K13" s="78">
        <f t="shared" si="7"/>
        <v>1</v>
      </c>
      <c r="L13" s="78">
        <f t="shared" si="7"/>
        <v>1</v>
      </c>
      <c r="M13" s="70">
        <f t="shared" si="8"/>
        <v>302504.6599999999</v>
      </c>
      <c r="N13" s="71">
        <f t="shared" si="0"/>
        <v>223446.09000000003</v>
      </c>
      <c r="O13" s="71">
        <f t="shared" si="1"/>
        <v>-134701.69</v>
      </c>
      <c r="P13" s="71">
        <f t="shared" si="2"/>
        <v>311093.55</v>
      </c>
      <c r="Q13" s="83">
        <f t="shared" si="9"/>
        <v>0.6392249205550752</v>
      </c>
      <c r="R13" s="83">
        <f t="shared" si="3"/>
        <v>0.8945337646066369</v>
      </c>
      <c r="S13" s="83">
        <f t="shared" si="4"/>
        <v>-0.35033655424784244</v>
      </c>
      <c r="T13" s="86">
        <f t="shared" si="5"/>
        <v>4.238406811019813</v>
      </c>
    </row>
    <row r="14" spans="2:20" ht="13.5" customHeight="1">
      <c r="B14" s="51"/>
      <c r="C14" s="51"/>
      <c r="D14" s="51"/>
      <c r="E14" s="51"/>
      <c r="F14" s="51"/>
      <c r="G14" s="33"/>
      <c r="H14" s="77"/>
      <c r="I14" s="78"/>
      <c r="J14" s="78"/>
      <c r="K14" s="78"/>
      <c r="L14" s="78"/>
      <c r="M14" s="70"/>
      <c r="N14" s="71"/>
      <c r="O14" s="71"/>
      <c r="P14" s="71"/>
      <c r="Q14" s="83"/>
      <c r="R14" s="83"/>
      <c r="S14" s="83"/>
      <c r="T14" s="86"/>
    </row>
    <row r="15" spans="2:20" ht="13.5" customHeight="1">
      <c r="B15" s="51"/>
      <c r="C15" s="51"/>
      <c r="D15" s="51"/>
      <c r="E15" s="51"/>
      <c r="F15" s="51"/>
      <c r="G15" s="33"/>
      <c r="H15" s="77"/>
      <c r="I15" s="78"/>
      <c r="J15" s="78"/>
      <c r="K15" s="78"/>
      <c r="L15" s="78"/>
      <c r="M15" s="70"/>
      <c r="N15" s="71"/>
      <c r="O15" s="71"/>
      <c r="P15" s="71"/>
      <c r="Q15" s="83"/>
      <c r="R15" s="83"/>
      <c r="S15" s="83"/>
      <c r="T15" s="86"/>
    </row>
    <row r="16" spans="1:20" ht="13.5" customHeight="1">
      <c r="A16" s="28" t="s">
        <v>1</v>
      </c>
      <c r="B16" s="51"/>
      <c r="C16" s="51"/>
      <c r="D16" s="51"/>
      <c r="E16" s="51"/>
      <c r="F16" s="51"/>
      <c r="G16" s="33"/>
      <c r="H16" s="77"/>
      <c r="I16" s="78"/>
      <c r="J16" s="78"/>
      <c r="K16" s="78"/>
      <c r="L16" s="78"/>
      <c r="M16" s="70"/>
      <c r="N16" s="71"/>
      <c r="O16" s="71"/>
      <c r="P16" s="71"/>
      <c r="Q16" s="83"/>
      <c r="R16" s="83"/>
      <c r="S16" s="83"/>
      <c r="T16" s="86"/>
    </row>
    <row r="17" spans="1:20" ht="13.5" customHeight="1">
      <c r="A17" s="28" t="s">
        <v>28</v>
      </c>
      <c r="B17" s="43">
        <v>592087.31</v>
      </c>
      <c r="C17" s="43">
        <v>370599.38000000006</v>
      </c>
      <c r="D17" s="43">
        <v>194431.11000000002</v>
      </c>
      <c r="E17" s="43">
        <v>344033.3</v>
      </c>
      <c r="F17" s="43">
        <v>67107.7</v>
      </c>
      <c r="G17" s="42" t="s">
        <v>52</v>
      </c>
      <c r="H17" s="77">
        <f t="shared" si="6"/>
        <v>0.763253551625348</v>
      </c>
      <c r="I17" s="78">
        <f aca="true" t="shared" si="10" ref="I17:L18">C17/C$13</f>
        <v>0.7831163964160427</v>
      </c>
      <c r="J17" s="78">
        <f t="shared" si="10"/>
        <v>0.7783765327240549</v>
      </c>
      <c r="K17" s="78">
        <f t="shared" si="10"/>
        <v>0.8947730415892647</v>
      </c>
      <c r="L17" s="78">
        <f t="shared" si="10"/>
        <v>0.9142900351096137</v>
      </c>
      <c r="M17" s="70">
        <f t="shared" si="8"/>
        <v>221487.93</v>
      </c>
      <c r="N17" s="71">
        <f t="shared" si="0"/>
        <v>176168.27000000005</v>
      </c>
      <c r="O17" s="71">
        <f t="shared" si="1"/>
        <v>-149602.18999999997</v>
      </c>
      <c r="P17" s="71">
        <f t="shared" si="2"/>
        <v>276925.6</v>
      </c>
      <c r="Q17" s="83">
        <f t="shared" si="9"/>
        <v>0.5976478697832682</v>
      </c>
      <c r="R17" s="83">
        <f t="shared" si="3"/>
        <v>0.906070381432272</v>
      </c>
      <c r="S17" s="83">
        <f t="shared" si="4"/>
        <v>-0.43484799291231396</v>
      </c>
      <c r="T17" s="86">
        <f t="shared" si="5"/>
        <v>4.126584579712909</v>
      </c>
    </row>
    <row r="18" spans="1:20" ht="13.5" customHeight="1">
      <c r="A18" s="34" t="s">
        <v>5</v>
      </c>
      <c r="B18" s="39">
        <v>183653.99999999988</v>
      </c>
      <c r="C18" s="39">
        <v>102637.26999999996</v>
      </c>
      <c r="D18" s="39">
        <v>55359.44999999998</v>
      </c>
      <c r="E18" s="39">
        <v>40458.95000000001</v>
      </c>
      <c r="F18" s="39">
        <v>6291</v>
      </c>
      <c r="G18" s="33"/>
      <c r="H18" s="77">
        <f t="shared" si="6"/>
        <v>0.23674644837465197</v>
      </c>
      <c r="I18" s="78">
        <f t="shared" si="10"/>
        <v>0.2168836035839573</v>
      </c>
      <c r="J18" s="78">
        <f t="shared" si="10"/>
        <v>0.22162346727594504</v>
      </c>
      <c r="K18" s="78">
        <f t="shared" si="10"/>
        <v>0.10522695841073523</v>
      </c>
      <c r="L18" s="78">
        <f t="shared" si="10"/>
        <v>0.08570996489038635</v>
      </c>
      <c r="M18" s="70">
        <f t="shared" si="8"/>
        <v>81016.72999999992</v>
      </c>
      <c r="N18" s="71">
        <f t="shared" si="0"/>
        <v>47277.81999999998</v>
      </c>
      <c r="O18" s="71">
        <f t="shared" si="1"/>
        <v>14900.49999999997</v>
      </c>
      <c r="P18" s="71">
        <f t="shared" si="2"/>
        <v>34167.95000000001</v>
      </c>
      <c r="Q18" s="83">
        <f t="shared" si="9"/>
        <v>0.7893500090171919</v>
      </c>
      <c r="R18" s="83">
        <f t="shared" si="3"/>
        <v>0.8540153487796572</v>
      </c>
      <c r="S18" s="83">
        <f t="shared" si="4"/>
        <v>0.36828686854206466</v>
      </c>
      <c r="T18" s="86">
        <f t="shared" si="5"/>
        <v>5.43124304562073</v>
      </c>
    </row>
    <row r="19" spans="1:20" ht="13.5" customHeight="1">
      <c r="A19" s="34"/>
      <c r="B19" s="39"/>
      <c r="C19" s="39"/>
      <c r="D19" s="39"/>
      <c r="E19" s="39"/>
      <c r="F19" s="39"/>
      <c r="G19" s="33"/>
      <c r="H19" s="76"/>
      <c r="I19" s="14"/>
      <c r="J19" s="14"/>
      <c r="K19" s="14"/>
      <c r="L19" s="14"/>
      <c r="M19" s="52"/>
      <c r="N19" s="14"/>
      <c r="O19" s="14"/>
      <c r="P19" s="14"/>
      <c r="Q19" s="14"/>
      <c r="R19" s="14"/>
      <c r="S19" s="14"/>
      <c r="T19" s="69"/>
    </row>
    <row r="20" spans="1:20" s="32" customFormat="1" ht="13.5" customHeight="1">
      <c r="A20" s="44"/>
      <c r="B20" s="46"/>
      <c r="C20" s="46"/>
      <c r="D20" s="46"/>
      <c r="E20" s="46"/>
      <c r="F20" s="46"/>
      <c r="G20" s="45"/>
      <c r="H20" s="76"/>
      <c r="I20" s="14"/>
      <c r="J20" s="14"/>
      <c r="K20" s="14"/>
      <c r="L20" s="14"/>
      <c r="M20" s="52"/>
      <c r="N20" s="14"/>
      <c r="O20" s="14"/>
      <c r="P20" s="14"/>
      <c r="Q20" s="14"/>
      <c r="R20" s="14"/>
      <c r="S20" s="14"/>
      <c r="T20" s="69"/>
    </row>
    <row r="21" spans="1:20" ht="13.5" customHeight="1">
      <c r="A21" s="28" t="s">
        <v>1</v>
      </c>
      <c r="B21" s="41"/>
      <c r="C21" s="41"/>
      <c r="D21" s="41"/>
      <c r="E21" s="41"/>
      <c r="F21" s="41"/>
      <c r="G21" s="33"/>
      <c r="H21" s="76"/>
      <c r="I21" s="14"/>
      <c r="J21" s="14"/>
      <c r="K21" s="14"/>
      <c r="L21" s="14"/>
      <c r="M21" s="52"/>
      <c r="N21" s="14"/>
      <c r="O21" s="14"/>
      <c r="P21" s="14"/>
      <c r="Q21" s="14"/>
      <c r="R21" s="14"/>
      <c r="S21" s="14"/>
      <c r="T21" s="69"/>
    </row>
    <row r="22" spans="1:20" ht="13.5" customHeight="1">
      <c r="A22" s="28" t="s">
        <v>10</v>
      </c>
      <c r="B22" s="41"/>
      <c r="C22" s="41"/>
      <c r="D22" s="41"/>
      <c r="E22" s="41"/>
      <c r="F22" s="41"/>
      <c r="G22" s="33"/>
      <c r="H22" s="76"/>
      <c r="I22" s="14"/>
      <c r="J22" s="14"/>
      <c r="K22" s="14"/>
      <c r="L22" s="14"/>
      <c r="M22" s="52"/>
      <c r="N22" s="14"/>
      <c r="O22" s="14"/>
      <c r="P22" s="14"/>
      <c r="Q22" s="14"/>
      <c r="R22" s="14"/>
      <c r="S22" s="14"/>
      <c r="T22" s="69"/>
    </row>
    <row r="23" spans="1:20" ht="13.5" customHeight="1">
      <c r="A23" s="35" t="s">
        <v>37</v>
      </c>
      <c r="B23" s="41">
        <v>94521.4</v>
      </c>
      <c r="C23" s="41">
        <v>36986.51999999999</v>
      </c>
      <c r="D23" s="41">
        <v>16295.220000000001</v>
      </c>
      <c r="E23" s="41">
        <v>16123.51</v>
      </c>
      <c r="F23" s="41">
        <v>5653.06</v>
      </c>
      <c r="G23" s="33" t="s">
        <v>53</v>
      </c>
      <c r="H23" s="76">
        <f aca="true" t="shared" si="11" ref="H23:L26">B23/B$13</f>
        <v>0.1218465470144938</v>
      </c>
      <c r="I23" s="14">
        <f t="shared" si="11"/>
        <v>0.07815649950188766</v>
      </c>
      <c r="J23" s="14">
        <f t="shared" si="11"/>
        <v>0.06523553171905296</v>
      </c>
      <c r="K23" s="14">
        <f t="shared" si="11"/>
        <v>0.04193455134661362</v>
      </c>
      <c r="L23" s="14">
        <f t="shared" si="11"/>
        <v>0.0770185303009454</v>
      </c>
      <c r="M23" s="52">
        <f aca="true" t="shared" si="12" ref="M23:P26">B23-C23</f>
        <v>57534.880000000005</v>
      </c>
      <c r="N23" s="14">
        <f t="shared" si="12"/>
        <v>20691.29999999999</v>
      </c>
      <c r="O23" s="14">
        <f t="shared" si="12"/>
        <v>171.71000000000095</v>
      </c>
      <c r="P23" s="14">
        <f t="shared" si="12"/>
        <v>10470.45</v>
      </c>
      <c r="Q23" s="14">
        <f aca="true" t="shared" si="13" ref="Q23:R26">_xlfn.IFERROR((B23-C23)/C23,0)</f>
        <v>1.5555634863728738</v>
      </c>
      <c r="R23" s="14">
        <f t="shared" si="13"/>
        <v>1.269777272108016</v>
      </c>
      <c r="S23" s="14">
        <f>_xlfn.IFERROR((D23-E23)/E23,0)</f>
        <v>0.010649666232724819</v>
      </c>
      <c r="T23" s="69">
        <f>_xlfn.IFERROR((E23-F23)/F23,0)</f>
        <v>1.8521738668968666</v>
      </c>
    </row>
    <row r="24" spans="1:20" ht="13.5" customHeight="1">
      <c r="A24" s="35" t="s">
        <v>24</v>
      </c>
      <c r="B24" s="39">
        <v>52177.81</v>
      </c>
      <c r="C24" s="39">
        <v>44502.90000000002</v>
      </c>
      <c r="D24" s="39">
        <v>23623.2</v>
      </c>
      <c r="E24" s="39">
        <v>20503.5</v>
      </c>
      <c r="F24" s="39">
        <v>1968.13</v>
      </c>
      <c r="G24" s="33" t="s">
        <v>62</v>
      </c>
      <c r="H24" s="77">
        <f t="shared" si="11"/>
        <v>0.06726186852160806</v>
      </c>
      <c r="I24" s="78">
        <f t="shared" si="11"/>
        <v>0.09403941981247653</v>
      </c>
      <c r="J24" s="78">
        <f t="shared" si="11"/>
        <v>0.0945720286627325</v>
      </c>
      <c r="K24" s="78">
        <f t="shared" si="11"/>
        <v>0.053326172374085566</v>
      </c>
      <c r="L24" s="78">
        <f t="shared" si="11"/>
        <v>0.02681423512950502</v>
      </c>
      <c r="M24" s="70">
        <f t="shared" si="12"/>
        <v>7674.909999999974</v>
      </c>
      <c r="N24" s="71">
        <f t="shared" si="12"/>
        <v>20879.700000000023</v>
      </c>
      <c r="O24" s="71">
        <f t="shared" si="12"/>
        <v>3119.7000000000007</v>
      </c>
      <c r="P24" s="71">
        <f t="shared" si="12"/>
        <v>18535.37</v>
      </c>
      <c r="Q24" s="83">
        <f t="shared" si="13"/>
        <v>0.17245864876221484</v>
      </c>
      <c r="R24" s="83">
        <f t="shared" si="13"/>
        <v>0.8838641674286304</v>
      </c>
      <c r="S24" s="83">
        <f>_xlfn.IFERROR((D24-E24)/E24,0)</f>
        <v>0.1521545102055747</v>
      </c>
      <c r="T24" s="86">
        <f>_xlfn.IFERROR((E24-F24)/F24,0)</f>
        <v>9.417756957111571</v>
      </c>
    </row>
    <row r="25" spans="1:20" ht="13.5" customHeight="1">
      <c r="A25" s="35" t="s">
        <v>38</v>
      </c>
      <c r="B25" s="40">
        <v>397.64000000000004</v>
      </c>
      <c r="C25" s="40">
        <v>1401.71</v>
      </c>
      <c r="D25" s="40">
        <v>1312.24</v>
      </c>
      <c r="E25" s="40">
        <v>299.08</v>
      </c>
      <c r="F25" s="40">
        <v>0</v>
      </c>
      <c r="G25" s="33" t="s">
        <v>63</v>
      </c>
      <c r="H25" s="77">
        <f t="shared" si="11"/>
        <v>0.000512593560345523</v>
      </c>
      <c r="I25" s="78">
        <f t="shared" si="11"/>
        <v>0.0029619641673991224</v>
      </c>
      <c r="J25" s="78">
        <f t="shared" si="11"/>
        <v>0.0052533610557580716</v>
      </c>
      <c r="K25" s="78">
        <f t="shared" si="11"/>
        <v>0.0007778570309284517</v>
      </c>
      <c r="L25" s="78">
        <f t="shared" si="11"/>
        <v>0</v>
      </c>
      <c r="M25" s="70">
        <f t="shared" si="12"/>
        <v>-1004.0699999999999</v>
      </c>
      <c r="N25" s="71">
        <f t="shared" si="12"/>
        <v>89.47000000000003</v>
      </c>
      <c r="O25" s="71">
        <f t="shared" si="12"/>
        <v>1013.1600000000001</v>
      </c>
      <c r="P25" s="71">
        <f t="shared" si="12"/>
        <v>299.08</v>
      </c>
      <c r="Q25" s="83">
        <f t="shared" si="13"/>
        <v>-0.7163179259618608</v>
      </c>
      <c r="R25" s="83">
        <f t="shared" si="13"/>
        <v>0.06818112540388956</v>
      </c>
      <c r="S25" s="83">
        <f>_xlfn.IFERROR((D25-E25)/E25,0)</f>
        <v>3.387588605055504</v>
      </c>
      <c r="T25" s="86">
        <f>_xlfn.IFERROR((E25-F25)/F25,0)</f>
        <v>0</v>
      </c>
    </row>
    <row r="26" spans="1:20" ht="13.5" customHeight="1">
      <c r="A26" s="34" t="s">
        <v>23</v>
      </c>
      <c r="B26" s="39">
        <v>36557.14999999989</v>
      </c>
      <c r="C26" s="39">
        <v>19746.13999999995</v>
      </c>
      <c r="D26" s="39">
        <v>14128.78999999998</v>
      </c>
      <c r="E26" s="39">
        <v>3532.8600000000097</v>
      </c>
      <c r="F26" s="39">
        <v>-1330.1900000000005</v>
      </c>
      <c r="G26" s="33"/>
      <c r="H26" s="77">
        <f t="shared" si="11"/>
        <v>0.0471254392782046</v>
      </c>
      <c r="I26" s="78">
        <f t="shared" si="11"/>
        <v>0.041725720102194004</v>
      </c>
      <c r="J26" s="78">
        <f t="shared" si="11"/>
        <v>0.0565625458384015</v>
      </c>
      <c r="K26" s="78">
        <f t="shared" si="11"/>
        <v>0.009188377659107589</v>
      </c>
      <c r="L26" s="78">
        <f t="shared" si="11"/>
        <v>-0.018122800540064068</v>
      </c>
      <c r="M26" s="70">
        <f t="shared" si="12"/>
        <v>16811.009999999944</v>
      </c>
      <c r="N26" s="71">
        <f t="shared" si="12"/>
        <v>5617.349999999968</v>
      </c>
      <c r="O26" s="71">
        <f t="shared" si="12"/>
        <v>10595.929999999971</v>
      </c>
      <c r="P26" s="71">
        <f t="shared" si="12"/>
        <v>4863.05000000001</v>
      </c>
      <c r="Q26" s="83">
        <f t="shared" si="13"/>
        <v>0.8513567715006573</v>
      </c>
      <c r="R26" s="83">
        <f t="shared" si="13"/>
        <v>0.39758181698503375</v>
      </c>
      <c r="S26" s="83">
        <f>_xlfn.IFERROR((D26-E26)/E26,0)</f>
        <v>2.9992498995148242</v>
      </c>
      <c r="T26" s="86">
        <f>_xlfn.IFERROR((E26-F26)/F26,0)</f>
        <v>-3.6559062991001348</v>
      </c>
    </row>
    <row r="27" spans="1:20" ht="13.5" customHeight="1">
      <c r="A27" s="34"/>
      <c r="B27" s="39"/>
      <c r="C27" s="39"/>
      <c r="D27" s="39"/>
      <c r="E27" s="39"/>
      <c r="F27" s="39"/>
      <c r="G27" s="33"/>
      <c r="H27" s="77"/>
      <c r="I27" s="78"/>
      <c r="J27" s="78"/>
      <c r="K27" s="78"/>
      <c r="L27" s="78"/>
      <c r="M27" s="70"/>
      <c r="N27" s="71"/>
      <c r="O27" s="71"/>
      <c r="P27" s="71"/>
      <c r="Q27" s="83"/>
      <c r="R27" s="83"/>
      <c r="S27" s="83"/>
      <c r="T27" s="86"/>
    </row>
    <row r="28" spans="1:20" ht="13.5" customHeight="1">
      <c r="A28" s="34"/>
      <c r="B28" s="39"/>
      <c r="C28" s="39"/>
      <c r="D28" s="39"/>
      <c r="E28" s="39"/>
      <c r="F28" s="39"/>
      <c r="G28" s="33"/>
      <c r="H28" s="77"/>
      <c r="I28" s="78"/>
      <c r="J28" s="78"/>
      <c r="K28" s="78"/>
      <c r="L28" s="78"/>
      <c r="M28" s="70"/>
      <c r="N28" s="71"/>
      <c r="O28" s="71"/>
      <c r="P28" s="71"/>
      <c r="Q28" s="83"/>
      <c r="R28" s="83"/>
      <c r="S28" s="83"/>
      <c r="T28" s="86"/>
    </row>
    <row r="29" spans="1:20" ht="13.5" customHeight="1">
      <c r="A29" s="28" t="s">
        <v>1</v>
      </c>
      <c r="B29" s="39"/>
      <c r="C29" s="39"/>
      <c r="D29" s="39"/>
      <c r="E29" s="39"/>
      <c r="F29" s="39"/>
      <c r="G29" s="33"/>
      <c r="H29" s="77"/>
      <c r="I29" s="78"/>
      <c r="J29" s="78"/>
      <c r="K29" s="78"/>
      <c r="L29" s="78"/>
      <c r="M29" s="70"/>
      <c r="N29" s="71"/>
      <c r="O29" s="71"/>
      <c r="P29" s="71"/>
      <c r="Q29" s="83"/>
      <c r="R29" s="83"/>
      <c r="S29" s="83"/>
      <c r="T29" s="86"/>
    </row>
    <row r="30" spans="1:20" ht="13.5" customHeight="1">
      <c r="A30" s="34" t="s">
        <v>46</v>
      </c>
      <c r="B30" s="39">
        <v>0</v>
      </c>
      <c r="C30" s="39">
        <v>0</v>
      </c>
      <c r="D30" s="39">
        <v>152.7</v>
      </c>
      <c r="E30" s="39">
        <v>247.3</v>
      </c>
      <c r="F30" s="39"/>
      <c r="G30" s="33" t="s">
        <v>42</v>
      </c>
      <c r="H30" s="77">
        <f aca="true" t="shared" si="14" ref="H30:L32">B30/B$13</f>
        <v>0</v>
      </c>
      <c r="I30" s="78">
        <f t="shared" si="14"/>
        <v>0</v>
      </c>
      <c r="J30" s="78">
        <f t="shared" si="14"/>
        <v>0.0006113121328524184</v>
      </c>
      <c r="K30" s="78">
        <f t="shared" si="14"/>
        <v>0.0006431859159709982</v>
      </c>
      <c r="L30" s="78">
        <f t="shared" si="14"/>
        <v>0</v>
      </c>
      <c r="M30" s="70">
        <f aca="true" t="shared" si="15" ref="M30:P32">B30-C30</f>
        <v>0</v>
      </c>
      <c r="N30" s="71">
        <f t="shared" si="15"/>
        <v>-152.7</v>
      </c>
      <c r="O30" s="71">
        <f t="shared" si="15"/>
        <v>-94.60000000000002</v>
      </c>
      <c r="P30" s="71">
        <f t="shared" si="15"/>
        <v>247.3</v>
      </c>
      <c r="Q30" s="83">
        <f aca="true" t="shared" si="16" ref="Q30:R32">_xlfn.IFERROR((B30-C30)/C30,0)</f>
        <v>0</v>
      </c>
      <c r="R30" s="83">
        <f t="shared" si="16"/>
        <v>-1</v>
      </c>
      <c r="S30" s="83">
        <f>_xlfn.IFERROR((D30-E30)/E30,0)</f>
        <v>-0.3825313384553175</v>
      </c>
      <c r="T30" s="86">
        <f>_xlfn.IFERROR((E30-F30)/F30,0)</f>
        <v>0</v>
      </c>
    </row>
    <row r="31" spans="1:20" ht="13.5" customHeight="1">
      <c r="A31" s="34" t="s">
        <v>25</v>
      </c>
      <c r="B31" s="47">
        <v>11878.02</v>
      </c>
      <c r="C31" s="47">
        <v>9118.55</v>
      </c>
      <c r="D31" s="47">
        <v>5819.21</v>
      </c>
      <c r="E31" s="47">
        <v>2699.85</v>
      </c>
      <c r="F31" s="47">
        <v>153.18</v>
      </c>
      <c r="G31" s="33" t="s">
        <v>64</v>
      </c>
      <c r="H31" s="77">
        <f t="shared" si="14"/>
        <v>0.015311831208267098</v>
      </c>
      <c r="I31" s="78">
        <f t="shared" si="14"/>
        <v>0.01926847804370181</v>
      </c>
      <c r="J31" s="78">
        <f t="shared" si="14"/>
        <v>0.02329635675583577</v>
      </c>
      <c r="K31" s="78">
        <f t="shared" si="14"/>
        <v>0.00702185804785402</v>
      </c>
      <c r="L31" s="78">
        <f t="shared" si="14"/>
        <v>0.0020869579433968177</v>
      </c>
      <c r="M31" s="70">
        <f t="shared" si="15"/>
        <v>2759.470000000001</v>
      </c>
      <c r="N31" s="71">
        <f t="shared" si="15"/>
        <v>3299.3399999999992</v>
      </c>
      <c r="O31" s="71">
        <f t="shared" si="15"/>
        <v>3119.36</v>
      </c>
      <c r="P31" s="71">
        <f t="shared" si="15"/>
        <v>2546.67</v>
      </c>
      <c r="Q31" s="83">
        <f t="shared" si="16"/>
        <v>0.30262157908878073</v>
      </c>
      <c r="R31" s="83">
        <f t="shared" si="16"/>
        <v>0.5669738675868372</v>
      </c>
      <c r="S31" s="83">
        <f>_xlfn.IFERROR((D31-E31)/E31,0)</f>
        <v>1.1553827064466546</v>
      </c>
      <c r="T31" s="86">
        <f>_xlfn.IFERROR((E31-F31)/F31,0)</f>
        <v>16.625342734038387</v>
      </c>
    </row>
    <row r="32" spans="1:20" ht="13.5" customHeight="1" thickBot="1">
      <c r="A32" s="23" t="s">
        <v>26</v>
      </c>
      <c r="B32" s="30">
        <v>24679.129999999892</v>
      </c>
      <c r="C32" s="30">
        <v>10627.58999999995</v>
      </c>
      <c r="D32" s="30">
        <v>8156.87999999998</v>
      </c>
      <c r="E32" s="30">
        <v>585.7100000000096</v>
      </c>
      <c r="F32" s="30">
        <v>-1483.3700000000006</v>
      </c>
      <c r="G32" s="29"/>
      <c r="H32" s="79">
        <f t="shared" si="14"/>
        <v>0.03181360806993751</v>
      </c>
      <c r="I32" s="80">
        <f t="shared" si="14"/>
        <v>0.022457242058492193</v>
      </c>
      <c r="J32" s="80">
        <f t="shared" si="14"/>
        <v>0.032654876949713314</v>
      </c>
      <c r="K32" s="80">
        <f t="shared" si="14"/>
        <v>0.0015233336952825696</v>
      </c>
      <c r="L32" s="80">
        <f t="shared" si="14"/>
        <v>-0.020209758483460887</v>
      </c>
      <c r="M32" s="72">
        <f t="shared" si="15"/>
        <v>14051.539999999943</v>
      </c>
      <c r="N32" s="73">
        <f t="shared" si="15"/>
        <v>2470.709999999969</v>
      </c>
      <c r="O32" s="73">
        <f t="shared" si="15"/>
        <v>7571.169999999971</v>
      </c>
      <c r="P32" s="73">
        <f t="shared" si="15"/>
        <v>2069.08000000001</v>
      </c>
      <c r="Q32" s="145">
        <f t="shared" si="16"/>
        <v>1.322175582610922</v>
      </c>
      <c r="R32" s="145">
        <f t="shared" si="16"/>
        <v>0.30289890252154933</v>
      </c>
      <c r="S32" s="145">
        <f>_xlfn.IFERROR((D32-E32)/E32,0)</f>
        <v>12.926482388895268</v>
      </c>
      <c r="T32" s="146">
        <f>_xlfn.IFERROR((E32-F32)/F32,0)</f>
        <v>-1.3948509137976426</v>
      </c>
    </row>
    <row r="33" spans="2:7" ht="13.5" customHeight="1" thickTop="1">
      <c r="B33" s="33"/>
      <c r="C33" s="50"/>
      <c r="D33" s="50"/>
      <c r="E33" s="50"/>
      <c r="F33" s="50"/>
      <c r="G33" s="33"/>
    </row>
    <row r="34" spans="2:7" ht="13.5" customHeight="1">
      <c r="B34" s="33"/>
      <c r="C34" s="33"/>
      <c r="D34" s="33"/>
      <c r="E34" s="33"/>
      <c r="F34" s="33"/>
      <c r="G34" s="33"/>
    </row>
    <row r="35" spans="2:7" ht="13.5" customHeight="1">
      <c r="B35" s="33"/>
      <c r="C35" s="33"/>
      <c r="D35" s="33"/>
      <c r="E35" s="33"/>
      <c r="F35" s="33"/>
      <c r="G35" s="33"/>
    </row>
    <row r="36" spans="2:7" ht="13.5" customHeight="1">
      <c r="B36" s="33"/>
      <c r="C36" s="33"/>
      <c r="D36" s="33"/>
      <c r="E36" s="33"/>
      <c r="F36" s="33"/>
      <c r="G36" s="33"/>
    </row>
    <row r="37" spans="2:7" ht="13.5" customHeight="1">
      <c r="B37" s="33"/>
      <c r="C37" s="33"/>
      <c r="D37" s="33"/>
      <c r="E37" s="33"/>
      <c r="F37" s="33"/>
      <c r="G37" s="33"/>
    </row>
    <row r="38" spans="1:7" ht="13.5" customHeight="1">
      <c r="A38" s="28" t="s">
        <v>31</v>
      </c>
      <c r="B38" s="33"/>
      <c r="C38" s="33"/>
      <c r="D38" s="33"/>
      <c r="E38" s="33"/>
      <c r="F38" s="33"/>
      <c r="G38" s="33"/>
    </row>
    <row r="39" spans="2:7" ht="13.5" customHeight="1">
      <c r="B39" s="33"/>
      <c r="C39" s="33"/>
      <c r="D39" s="33"/>
      <c r="E39" s="33"/>
      <c r="F39" s="33"/>
      <c r="G39" s="33"/>
    </row>
    <row r="40" spans="2:7" ht="13.5" customHeight="1">
      <c r="B40" s="33"/>
      <c r="C40" s="33"/>
      <c r="D40" s="33"/>
      <c r="E40" s="33"/>
      <c r="F40" s="33"/>
      <c r="G40" s="33"/>
    </row>
  </sheetData>
  <sheetProtection/>
  <mergeCells count="2">
    <mergeCell ref="H7:L7"/>
    <mergeCell ref="M7:T7"/>
  </mergeCells>
  <printOptions/>
  <pageMargins left="1.12" right="0.7874015748031497" top="1.220472440944882" bottom="0.49" header="0.8267716535433072" footer="0.98"/>
  <pageSetup firstPageNumber="2" useFirstPageNumber="1" fitToHeight="0" fitToWidth="1" horizontalDpi="600" verticalDpi="600" orientation="portrait" scale="33" r:id="rId1"/>
  <headerFooter>
    <oddFooter>&amp;R&amp;"Arial,Normal"&amp;P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J90"/>
  <sheetViews>
    <sheetView showGridLines="0" zoomScalePageLayoutView="0" workbookViewId="0" topLeftCell="A1">
      <selection activeCell="A1" sqref="A1"/>
    </sheetView>
  </sheetViews>
  <sheetFormatPr defaultColWidth="12" defaultRowHeight="12.75"/>
  <cols>
    <col min="1" max="1" width="5.16015625" style="0" customWidth="1"/>
    <col min="2" max="2" width="3.33203125" style="0" customWidth="1"/>
    <col min="3" max="3" width="1.3359375" style="0" customWidth="1"/>
    <col min="4" max="4" width="26.16015625" style="0" customWidth="1"/>
    <col min="5" max="5" width="2.16015625" style="0" bestFit="1" customWidth="1"/>
    <col min="6" max="6" width="35.16015625" style="0" customWidth="1"/>
    <col min="7" max="7" width="2.16015625" style="0" bestFit="1" customWidth="1"/>
    <col min="8" max="10" width="15.16015625" style="0" customWidth="1"/>
  </cols>
  <sheetData>
    <row r="2" spans="1:10" ht="20.25">
      <c r="A2" s="88"/>
      <c r="B2" s="89" t="s">
        <v>71</v>
      </c>
      <c r="C2" s="88"/>
      <c r="D2" s="90"/>
      <c r="E2" s="88"/>
      <c r="F2" s="91"/>
      <c r="G2" s="88"/>
      <c r="H2" s="92"/>
      <c r="I2" s="92"/>
      <c r="J2" s="92"/>
    </row>
    <row r="3" spans="1:10" ht="20.25">
      <c r="A3" s="88"/>
      <c r="B3" s="89"/>
      <c r="C3" s="88"/>
      <c r="D3" s="90"/>
      <c r="E3" s="88"/>
      <c r="F3" s="91"/>
      <c r="G3" s="88"/>
      <c r="H3" s="92"/>
      <c r="I3" s="92"/>
      <c r="J3" s="92"/>
    </row>
    <row r="4" spans="1:10" ht="12.75">
      <c r="A4" s="88"/>
      <c r="B4" s="88"/>
      <c r="C4" s="88"/>
      <c r="D4" s="93" t="s">
        <v>72</v>
      </c>
      <c r="E4" s="94"/>
      <c r="F4" s="95"/>
      <c r="G4" s="96"/>
      <c r="H4" s="97">
        <v>2022</v>
      </c>
      <c r="I4" s="97">
        <f>H4-1</f>
        <v>2021</v>
      </c>
      <c r="J4" s="98">
        <f>I4-1</f>
        <v>2020</v>
      </c>
    </row>
    <row r="5" spans="1:10" ht="12.75">
      <c r="A5" s="88"/>
      <c r="B5" s="88"/>
      <c r="C5" s="88"/>
      <c r="D5" s="99" t="s">
        <v>73</v>
      </c>
      <c r="E5" s="100"/>
      <c r="F5" s="101"/>
      <c r="G5" s="102"/>
      <c r="H5" s="103">
        <f>Balance!B17</f>
        <v>139074.52000000002</v>
      </c>
      <c r="I5" s="103">
        <f>Balance!C17</f>
        <v>73587.75</v>
      </c>
      <c r="J5" s="104">
        <f>Balance!D17</f>
        <v>34192.88</v>
      </c>
    </row>
    <row r="6" spans="1:10" ht="12.75">
      <c r="A6" s="88"/>
      <c r="B6" s="88"/>
      <c r="C6" s="88"/>
      <c r="D6" s="99" t="s">
        <v>74</v>
      </c>
      <c r="E6" s="100"/>
      <c r="F6" s="101"/>
      <c r="G6" s="102"/>
      <c r="H6" s="103">
        <v>0</v>
      </c>
      <c r="I6" s="103">
        <v>0</v>
      </c>
      <c r="J6" s="104">
        <v>0</v>
      </c>
    </row>
    <row r="7" spans="1:10" ht="12.75">
      <c r="A7" s="88"/>
      <c r="B7" s="88"/>
      <c r="C7" s="88"/>
      <c r="D7" s="99" t="s">
        <v>75</v>
      </c>
      <c r="E7" s="100"/>
      <c r="F7" s="101"/>
      <c r="G7" s="102"/>
      <c r="H7" s="103">
        <f>Balance!B18</f>
        <v>139074.52000000002</v>
      </c>
      <c r="I7" s="103">
        <f>Balance!C18</f>
        <v>73587.75</v>
      </c>
      <c r="J7" s="104">
        <f>Balance!D18</f>
        <v>34192.88</v>
      </c>
    </row>
    <row r="8" spans="1:10" ht="12.75">
      <c r="A8" s="88"/>
      <c r="B8" s="88"/>
      <c r="C8" s="88"/>
      <c r="D8" s="99" t="s">
        <v>76</v>
      </c>
      <c r="E8" s="100"/>
      <c r="F8" s="101"/>
      <c r="G8" s="102"/>
      <c r="H8" s="103">
        <f>Balance!B12</f>
        <v>30623.880000000005</v>
      </c>
      <c r="I8" s="103">
        <f>Balance!C12</f>
        <v>8922.5</v>
      </c>
      <c r="J8" s="104">
        <f>Balance!D12</f>
        <v>4054.1600000000003</v>
      </c>
    </row>
    <row r="9" spans="1:10" ht="12.75">
      <c r="A9" s="88"/>
      <c r="B9" s="88"/>
      <c r="C9" s="88"/>
      <c r="D9" s="99" t="s">
        <v>32</v>
      </c>
      <c r="E9" s="100"/>
      <c r="F9" s="101"/>
      <c r="G9" s="102"/>
      <c r="H9" s="103">
        <f>Balance!B11</f>
        <v>101768.13</v>
      </c>
      <c r="I9" s="103">
        <f>Balance!C11</f>
        <v>63658.4</v>
      </c>
      <c r="J9" s="104">
        <f>Balance!D11</f>
        <v>28864.51</v>
      </c>
    </row>
    <row r="10" spans="1:10" ht="12.75">
      <c r="A10" s="88"/>
      <c r="B10" s="88"/>
      <c r="C10" s="88"/>
      <c r="D10" s="99" t="s">
        <v>142</v>
      </c>
      <c r="E10" s="100"/>
      <c r="F10" s="101"/>
      <c r="G10" s="102"/>
      <c r="H10" s="103">
        <f>Resultados!B25</f>
        <v>397.64000000000004</v>
      </c>
      <c r="I10" s="103">
        <f>Resultados!C25</f>
        <v>1401.71</v>
      </c>
      <c r="J10" s="104">
        <f>Resultados!D25</f>
        <v>1312.24</v>
      </c>
    </row>
    <row r="11" spans="1:10" ht="12.75">
      <c r="A11" s="88"/>
      <c r="B11" s="88"/>
      <c r="C11" s="88"/>
      <c r="D11" s="99" t="s">
        <v>34</v>
      </c>
      <c r="E11" s="100"/>
      <c r="F11" s="101"/>
      <c r="G11" s="102"/>
      <c r="H11" s="103">
        <v>0</v>
      </c>
      <c r="I11" s="103">
        <v>0</v>
      </c>
      <c r="J11" s="104">
        <v>0</v>
      </c>
    </row>
    <row r="12" spans="1:10" ht="12.75">
      <c r="A12" s="88"/>
      <c r="B12" s="88"/>
      <c r="C12" s="88"/>
      <c r="D12" s="99" t="s">
        <v>78</v>
      </c>
      <c r="E12" s="100"/>
      <c r="F12" s="101"/>
      <c r="G12" s="102"/>
      <c r="H12" s="103">
        <f>Balance!B31</f>
        <v>94408.58000000002</v>
      </c>
      <c r="I12" s="103">
        <f>Balance!C31</f>
        <v>53300.93800000001</v>
      </c>
      <c r="J12" s="104">
        <f>Balance!D31</f>
        <v>24533.66</v>
      </c>
    </row>
    <row r="13" spans="1:10" ht="12.75">
      <c r="A13" s="88"/>
      <c r="B13" s="88"/>
      <c r="C13" s="88"/>
      <c r="D13" s="99" t="s">
        <v>79</v>
      </c>
      <c r="E13" s="100"/>
      <c r="F13" s="101"/>
      <c r="G13" s="102"/>
      <c r="H13" s="103">
        <v>0</v>
      </c>
      <c r="I13" s="103">
        <v>0</v>
      </c>
      <c r="J13" s="104">
        <v>0</v>
      </c>
    </row>
    <row r="14" spans="1:10" ht="12.75">
      <c r="A14" s="88"/>
      <c r="B14" s="88"/>
      <c r="C14" s="88"/>
      <c r="D14" s="99" t="s">
        <v>80</v>
      </c>
      <c r="E14" s="100"/>
      <c r="F14" s="101"/>
      <c r="G14" s="102"/>
      <c r="H14" s="103">
        <f>Balance!B32</f>
        <v>94408.58000000002</v>
      </c>
      <c r="I14" s="103">
        <f>Balance!C32</f>
        <v>53300.93800000001</v>
      </c>
      <c r="J14" s="104">
        <f>Balance!D32</f>
        <v>24533.66</v>
      </c>
    </row>
    <row r="15" spans="1:10" ht="12.75">
      <c r="A15" s="88"/>
      <c r="B15" s="88"/>
      <c r="C15" s="88"/>
      <c r="D15" s="99" t="s">
        <v>81</v>
      </c>
      <c r="E15" s="100"/>
      <c r="F15" s="101"/>
      <c r="G15" s="102"/>
      <c r="H15" s="103">
        <f>Balance!B39</f>
        <v>44965.94</v>
      </c>
      <c r="I15" s="103">
        <f>Balance!C39</f>
        <v>20286.81</v>
      </c>
      <c r="J15" s="104">
        <f>Balance!D39</f>
        <v>9659.21999999998</v>
      </c>
    </row>
    <row r="16" spans="1:10" ht="12.75">
      <c r="A16" s="88"/>
      <c r="B16" s="88"/>
      <c r="C16" s="88"/>
      <c r="D16" s="99" t="s">
        <v>82</v>
      </c>
      <c r="E16" s="100"/>
      <c r="F16" s="101"/>
      <c r="G16" s="102"/>
      <c r="H16" s="103">
        <f>Balance!B39</f>
        <v>44965.94</v>
      </c>
      <c r="I16" s="103">
        <f>Balance!C39</f>
        <v>20286.81</v>
      </c>
      <c r="J16" s="104">
        <f>Balance!D39</f>
        <v>9659.21999999998</v>
      </c>
    </row>
    <row r="17" spans="1:10" ht="12.75">
      <c r="A17" s="88"/>
      <c r="B17" s="88"/>
      <c r="C17" s="88"/>
      <c r="D17" s="99" t="s">
        <v>83</v>
      </c>
      <c r="E17" s="100"/>
      <c r="F17" s="101"/>
      <c r="G17" s="102"/>
      <c r="H17" s="103">
        <f>Resultados!B26</f>
        <v>36557.14999999989</v>
      </c>
      <c r="I17" s="103">
        <f>Resultados!C26</f>
        <v>19746.13999999995</v>
      </c>
      <c r="J17" s="104">
        <f>Resultados!D26</f>
        <v>14128.78999999998</v>
      </c>
    </row>
    <row r="18" spans="1:10" ht="12.75">
      <c r="A18" s="88"/>
      <c r="B18" s="88"/>
      <c r="C18" s="88"/>
      <c r="D18" s="99" t="s">
        <v>84</v>
      </c>
      <c r="E18" s="100"/>
      <c r="F18" s="101"/>
      <c r="G18" s="102"/>
      <c r="H18" s="103">
        <f>Resultados!B18</f>
        <v>183653.99999999988</v>
      </c>
      <c r="I18" s="103">
        <f>Resultados!C18</f>
        <v>102637.26999999996</v>
      </c>
      <c r="J18" s="104">
        <f>Resultados!D18</f>
        <v>55359.44999999998</v>
      </c>
    </row>
    <row r="19" spans="1:10" ht="12.75">
      <c r="A19" s="88"/>
      <c r="B19" s="88"/>
      <c r="C19" s="88"/>
      <c r="D19" s="99" t="s">
        <v>85</v>
      </c>
      <c r="E19" s="100"/>
      <c r="F19" s="101"/>
      <c r="G19" s="102"/>
      <c r="H19" s="103">
        <f>Resultados!B32</f>
        <v>24679.129999999892</v>
      </c>
      <c r="I19" s="103">
        <f>Resultados!C32</f>
        <v>10627.58999999995</v>
      </c>
      <c r="J19" s="104">
        <f>Resultados!D32</f>
        <v>8156.87999999998</v>
      </c>
    </row>
    <row r="20" spans="1:10" ht="12.75">
      <c r="A20" s="88"/>
      <c r="B20" s="88"/>
      <c r="C20" s="88"/>
      <c r="D20" s="99" t="s">
        <v>86</v>
      </c>
      <c r="E20" s="100"/>
      <c r="F20" s="101"/>
      <c r="G20" s="102"/>
      <c r="H20" s="103">
        <f>Resultados!B11</f>
        <v>775563.0599999999</v>
      </c>
      <c r="I20" s="103">
        <f>Resultados!C11</f>
        <v>473007.14</v>
      </c>
      <c r="J20" s="104">
        <f>Resultados!D11</f>
        <v>235894.77</v>
      </c>
    </row>
    <row r="21" spans="1:10" ht="12.75">
      <c r="A21" s="88"/>
      <c r="B21" s="88"/>
      <c r="C21" s="88"/>
      <c r="D21" s="105" t="s">
        <v>87</v>
      </c>
      <c r="E21" s="106"/>
      <c r="F21" s="107"/>
      <c r="G21" s="108"/>
      <c r="H21" s="109">
        <f>H20*95%</f>
        <v>736784.9069999999</v>
      </c>
      <c r="I21" s="109">
        <f>I20*95%</f>
        <v>449356.783</v>
      </c>
      <c r="J21" s="110">
        <f>J20*95%</f>
        <v>224100.03149999998</v>
      </c>
    </row>
    <row r="22" spans="1:10" ht="12.75">
      <c r="A22" s="88"/>
      <c r="B22" s="88"/>
      <c r="C22" s="88"/>
      <c r="D22" s="90"/>
      <c r="E22" s="88"/>
      <c r="F22" s="91"/>
      <c r="G22" s="88"/>
      <c r="H22" s="92"/>
      <c r="I22" s="92"/>
      <c r="J22" s="92"/>
    </row>
    <row r="23" spans="1:10" ht="12.75">
      <c r="A23" s="88"/>
      <c r="B23" s="88"/>
      <c r="C23" s="88"/>
      <c r="D23" s="90"/>
      <c r="E23" s="88"/>
      <c r="F23" s="91"/>
      <c r="G23" s="88"/>
      <c r="H23" s="92"/>
      <c r="I23" s="92"/>
      <c r="J23" s="92"/>
    </row>
    <row r="24" spans="1:10" ht="12.75">
      <c r="A24" s="88"/>
      <c r="B24" s="111"/>
      <c r="C24" s="96"/>
      <c r="D24" s="112"/>
      <c r="E24" s="96"/>
      <c r="F24" s="113"/>
      <c r="G24" s="114"/>
      <c r="H24" s="115">
        <f>H4</f>
        <v>2022</v>
      </c>
      <c r="I24" s="115">
        <f>I4</f>
        <v>2021</v>
      </c>
      <c r="J24" s="116">
        <f>J4</f>
        <v>2020</v>
      </c>
    </row>
    <row r="25" spans="1:10" ht="12.75">
      <c r="A25" s="88"/>
      <c r="B25" s="117" t="s">
        <v>88</v>
      </c>
      <c r="C25" s="118" t="s">
        <v>89</v>
      </c>
      <c r="D25" s="118"/>
      <c r="E25" s="119"/>
      <c r="F25" s="120"/>
      <c r="G25" s="121"/>
      <c r="H25" s="122"/>
      <c r="I25" s="122"/>
      <c r="J25" s="122"/>
    </row>
    <row r="26" spans="1:10" ht="12.75">
      <c r="A26" s="88"/>
      <c r="B26" s="123"/>
      <c r="C26" s="124"/>
      <c r="D26" s="124"/>
      <c r="E26" s="102"/>
      <c r="F26" s="125"/>
      <c r="G26" s="126"/>
      <c r="H26" s="127"/>
      <c r="I26" s="127"/>
      <c r="J26" s="127"/>
    </row>
    <row r="27" spans="1:10" ht="12.75">
      <c r="A27" s="88"/>
      <c r="B27" s="123"/>
      <c r="C27" s="102"/>
      <c r="D27" s="153" t="s">
        <v>90</v>
      </c>
      <c r="E27" s="154" t="s">
        <v>91</v>
      </c>
      <c r="F27" s="128" t="s">
        <v>92</v>
      </c>
      <c r="G27" s="155" t="s">
        <v>91</v>
      </c>
      <c r="H27" s="159">
        <f>(H5-H11)/H12</f>
        <v>1.4731131428944275</v>
      </c>
      <c r="I27" s="159">
        <f>(I5-I11)/I12</f>
        <v>1.3806089116105233</v>
      </c>
      <c r="J27" s="159">
        <f>(J5-J11)/J12</f>
        <v>1.3937129641480317</v>
      </c>
    </row>
    <row r="28" spans="1:10" ht="12.75">
      <c r="A28" s="88"/>
      <c r="B28" s="123"/>
      <c r="C28" s="102"/>
      <c r="D28" s="153"/>
      <c r="E28" s="154"/>
      <c r="F28" s="125" t="s">
        <v>93</v>
      </c>
      <c r="G28" s="155"/>
      <c r="H28" s="159"/>
      <c r="I28" s="159"/>
      <c r="J28" s="159"/>
    </row>
    <row r="29" spans="1:10" ht="12.75">
      <c r="A29" s="88"/>
      <c r="B29" s="123"/>
      <c r="C29" s="102"/>
      <c r="D29" s="150" t="s">
        <v>94</v>
      </c>
      <c r="E29" s="150"/>
      <c r="F29" s="150"/>
      <c r="G29" s="151"/>
      <c r="H29" s="129"/>
      <c r="I29" s="129"/>
      <c r="J29" s="129"/>
    </row>
    <row r="30" spans="1:10" ht="12.75">
      <c r="A30" s="88"/>
      <c r="B30" s="123"/>
      <c r="C30" s="102"/>
      <c r="D30" s="153" t="s">
        <v>95</v>
      </c>
      <c r="E30" s="154" t="s">
        <v>91</v>
      </c>
      <c r="F30" s="128" t="s">
        <v>32</v>
      </c>
      <c r="G30" s="155" t="s">
        <v>91</v>
      </c>
      <c r="H30" s="159">
        <f>H9/H12</f>
        <v>1.0779542494972383</v>
      </c>
      <c r="I30" s="159">
        <f>I9/I12</f>
        <v>1.1943204451674</v>
      </c>
      <c r="J30" s="159">
        <f>J9/J12</f>
        <v>1.1765268614629858</v>
      </c>
    </row>
    <row r="31" spans="1:10" ht="12.75">
      <c r="A31" s="88"/>
      <c r="B31" s="123"/>
      <c r="C31" s="102"/>
      <c r="D31" s="153"/>
      <c r="E31" s="154"/>
      <c r="F31" s="125" t="s">
        <v>93</v>
      </c>
      <c r="G31" s="155"/>
      <c r="H31" s="159"/>
      <c r="I31" s="159"/>
      <c r="J31" s="159"/>
    </row>
    <row r="32" spans="1:10" ht="12.75">
      <c r="A32" s="88"/>
      <c r="B32" s="123"/>
      <c r="C32" s="102"/>
      <c r="D32" s="150" t="s">
        <v>96</v>
      </c>
      <c r="E32" s="150"/>
      <c r="F32" s="150"/>
      <c r="G32" s="151"/>
      <c r="H32" s="129"/>
      <c r="I32" s="129"/>
      <c r="J32" s="129"/>
    </row>
    <row r="33" spans="1:10" ht="12.75">
      <c r="A33" s="88"/>
      <c r="B33" s="123"/>
      <c r="C33" s="102"/>
      <c r="D33" s="153" t="s">
        <v>97</v>
      </c>
      <c r="E33" s="154" t="s">
        <v>91</v>
      </c>
      <c r="F33" s="128" t="s">
        <v>98</v>
      </c>
      <c r="G33" s="155" t="s">
        <v>91</v>
      </c>
      <c r="H33" s="159">
        <f>H5/H12</f>
        <v>1.4731131428944275</v>
      </c>
      <c r="I33" s="159">
        <f>I5/I12</f>
        <v>1.3806089116105233</v>
      </c>
      <c r="J33" s="159">
        <f>J5/J12</f>
        <v>1.3937129641480317</v>
      </c>
    </row>
    <row r="34" spans="1:10" ht="12.75">
      <c r="A34" s="88"/>
      <c r="B34" s="123"/>
      <c r="C34" s="102"/>
      <c r="D34" s="153"/>
      <c r="E34" s="154"/>
      <c r="F34" s="125" t="s">
        <v>93</v>
      </c>
      <c r="G34" s="155"/>
      <c r="H34" s="159"/>
      <c r="I34" s="159"/>
      <c r="J34" s="159"/>
    </row>
    <row r="35" spans="1:10" ht="12.75">
      <c r="A35" s="88"/>
      <c r="B35" s="130"/>
      <c r="C35" s="108"/>
      <c r="D35" s="157" t="s">
        <v>99</v>
      </c>
      <c r="E35" s="157"/>
      <c r="F35" s="157"/>
      <c r="G35" s="158"/>
      <c r="H35" s="131"/>
      <c r="I35" s="131"/>
      <c r="J35" s="131"/>
    </row>
    <row r="36" spans="1:10" ht="12.75">
      <c r="A36" s="88"/>
      <c r="B36" s="117" t="s">
        <v>100</v>
      </c>
      <c r="C36" s="118" t="s">
        <v>101</v>
      </c>
      <c r="D36" s="118"/>
      <c r="E36" s="119"/>
      <c r="F36" s="120"/>
      <c r="G36" s="121"/>
      <c r="H36" s="122"/>
      <c r="I36" s="122"/>
      <c r="J36" s="122"/>
    </row>
    <row r="37" spans="1:10" ht="12.75">
      <c r="A37" s="88"/>
      <c r="B37" s="123"/>
      <c r="C37" s="124"/>
      <c r="D37" s="124"/>
      <c r="E37" s="102"/>
      <c r="F37" s="125"/>
      <c r="G37" s="126"/>
      <c r="H37" s="127"/>
      <c r="I37" s="127"/>
      <c r="J37" s="127"/>
    </row>
    <row r="38" spans="1:10" ht="12.75">
      <c r="A38" s="88"/>
      <c r="B38" s="123"/>
      <c r="C38" s="102"/>
      <c r="D38" s="153" t="s">
        <v>102</v>
      </c>
      <c r="E38" s="154" t="s">
        <v>91</v>
      </c>
      <c r="F38" s="128" t="s">
        <v>84</v>
      </c>
      <c r="G38" s="155" t="s">
        <v>91</v>
      </c>
      <c r="H38" s="152">
        <f>H18/H20</f>
        <v>0.23680086052577065</v>
      </c>
      <c r="I38" s="152">
        <f>I18/I20</f>
        <v>0.216988838688566</v>
      </c>
      <c r="J38" s="152">
        <f>J18/J20</f>
        <v>0.23467858147088205</v>
      </c>
    </row>
    <row r="39" spans="1:10" ht="12.75">
      <c r="A39" s="88"/>
      <c r="B39" s="123"/>
      <c r="C39" s="102"/>
      <c r="D39" s="153"/>
      <c r="E39" s="154"/>
      <c r="F39" s="125" t="s">
        <v>86</v>
      </c>
      <c r="G39" s="155"/>
      <c r="H39" s="152"/>
      <c r="I39" s="152"/>
      <c r="J39" s="152"/>
    </row>
    <row r="40" spans="1:10" ht="12.75">
      <c r="A40" s="88"/>
      <c r="B40" s="123"/>
      <c r="C40" s="102"/>
      <c r="D40" s="150" t="s">
        <v>103</v>
      </c>
      <c r="E40" s="150"/>
      <c r="F40" s="150"/>
      <c r="G40" s="151"/>
      <c r="H40" s="132"/>
      <c r="I40" s="132"/>
      <c r="J40" s="132"/>
    </row>
    <row r="41" spans="1:10" ht="12.75">
      <c r="A41" s="88"/>
      <c r="B41" s="123"/>
      <c r="C41" s="102"/>
      <c r="D41" s="153" t="s">
        <v>104</v>
      </c>
      <c r="E41" s="154" t="s">
        <v>91</v>
      </c>
      <c r="F41" s="128" t="s">
        <v>83</v>
      </c>
      <c r="G41" s="155" t="s">
        <v>91</v>
      </c>
      <c r="H41" s="152">
        <f>H17/H20</f>
        <v>0.04713627026021571</v>
      </c>
      <c r="I41" s="152">
        <f>I17/I20</f>
        <v>0.04174596603340903</v>
      </c>
      <c r="J41" s="152">
        <f>J17/J20</f>
        <v>0.05989446056815919</v>
      </c>
    </row>
    <row r="42" spans="1:10" ht="12.75">
      <c r="A42" s="88"/>
      <c r="B42" s="123"/>
      <c r="C42" s="102"/>
      <c r="D42" s="153"/>
      <c r="E42" s="154"/>
      <c r="F42" s="125" t="s">
        <v>86</v>
      </c>
      <c r="G42" s="155"/>
      <c r="H42" s="152"/>
      <c r="I42" s="152"/>
      <c r="J42" s="152"/>
    </row>
    <row r="43" spans="1:10" ht="12.75">
      <c r="A43" s="88"/>
      <c r="B43" s="123"/>
      <c r="C43" s="102"/>
      <c r="D43" s="150" t="s">
        <v>105</v>
      </c>
      <c r="E43" s="150"/>
      <c r="F43" s="150"/>
      <c r="G43" s="151"/>
      <c r="H43" s="132"/>
      <c r="I43" s="132"/>
      <c r="J43" s="132"/>
    </row>
    <row r="44" spans="1:10" ht="12.75">
      <c r="A44" s="88"/>
      <c r="B44" s="123"/>
      <c r="C44" s="102"/>
      <c r="D44" s="153" t="s">
        <v>106</v>
      </c>
      <c r="E44" s="154" t="s">
        <v>91</v>
      </c>
      <c r="F44" s="128" t="s">
        <v>85</v>
      </c>
      <c r="G44" s="155" t="s">
        <v>91</v>
      </c>
      <c r="H44" s="152">
        <f>H19/H20</f>
        <v>0.031820919887545825</v>
      </c>
      <c r="I44" s="152">
        <f>I19/I20</f>
        <v>0.022468138641628006</v>
      </c>
      <c r="J44" s="152">
        <f>J19/J20</f>
        <v>0.03457846903515487</v>
      </c>
    </row>
    <row r="45" spans="1:10" ht="12.75">
      <c r="A45" s="88"/>
      <c r="B45" s="123"/>
      <c r="C45" s="102"/>
      <c r="D45" s="153"/>
      <c r="E45" s="154"/>
      <c r="F45" s="125" t="s">
        <v>86</v>
      </c>
      <c r="G45" s="155"/>
      <c r="H45" s="152"/>
      <c r="I45" s="152"/>
      <c r="J45" s="152"/>
    </row>
    <row r="46" spans="1:10" ht="12.75">
      <c r="A46" s="88"/>
      <c r="B46" s="123"/>
      <c r="C46" s="102"/>
      <c r="D46" s="150" t="s">
        <v>107</v>
      </c>
      <c r="E46" s="150"/>
      <c r="F46" s="150"/>
      <c r="G46" s="151"/>
      <c r="H46" s="132"/>
      <c r="I46" s="132"/>
      <c r="J46" s="132"/>
    </row>
    <row r="47" spans="1:10" ht="12.75">
      <c r="A47" s="88"/>
      <c r="B47" s="123"/>
      <c r="C47" s="102"/>
      <c r="D47" s="153" t="s">
        <v>108</v>
      </c>
      <c r="E47" s="154" t="s">
        <v>91</v>
      </c>
      <c r="F47" s="128" t="s">
        <v>85</v>
      </c>
      <c r="G47" s="155" t="s">
        <v>91</v>
      </c>
      <c r="H47" s="152">
        <f>H19/H7</f>
        <v>0.1774525628418483</v>
      </c>
      <c r="I47" s="152">
        <f>I19/I7</f>
        <v>0.14442064066369673</v>
      </c>
      <c r="J47" s="152">
        <f>J19/J7</f>
        <v>0.23855492722461463</v>
      </c>
    </row>
    <row r="48" spans="1:10" ht="12.75">
      <c r="A48" s="88"/>
      <c r="B48" s="123"/>
      <c r="C48" s="102"/>
      <c r="D48" s="153"/>
      <c r="E48" s="154"/>
      <c r="F48" s="125" t="s">
        <v>75</v>
      </c>
      <c r="G48" s="155"/>
      <c r="H48" s="152"/>
      <c r="I48" s="152"/>
      <c r="J48" s="152"/>
    </row>
    <row r="49" spans="1:10" ht="12.75">
      <c r="A49" s="88"/>
      <c r="B49" s="123"/>
      <c r="C49" s="102"/>
      <c r="D49" s="150" t="s">
        <v>109</v>
      </c>
      <c r="E49" s="150"/>
      <c r="F49" s="150"/>
      <c r="G49" s="151"/>
      <c r="H49" s="132"/>
      <c r="I49" s="132"/>
      <c r="J49" s="132"/>
    </row>
    <row r="50" spans="1:10" ht="12.75">
      <c r="A50" s="88"/>
      <c r="B50" s="123"/>
      <c r="C50" s="102"/>
      <c r="D50" s="153" t="s">
        <v>110</v>
      </c>
      <c r="E50" s="154" t="s">
        <v>91</v>
      </c>
      <c r="F50" s="128" t="s">
        <v>85</v>
      </c>
      <c r="G50" s="155" t="s">
        <v>91</v>
      </c>
      <c r="H50" s="152">
        <f>H19/H15</f>
        <v>0.5488405224042885</v>
      </c>
      <c r="I50" s="152">
        <f>I19/I15</f>
        <v>0.5238669854945134</v>
      </c>
      <c r="J50" s="152">
        <f>J19/J15</f>
        <v>0.8444657021995562</v>
      </c>
    </row>
    <row r="51" spans="1:10" ht="12.75">
      <c r="A51" s="88"/>
      <c r="B51" s="123"/>
      <c r="C51" s="102"/>
      <c r="D51" s="153"/>
      <c r="E51" s="154"/>
      <c r="F51" s="125" t="s">
        <v>3</v>
      </c>
      <c r="G51" s="155"/>
      <c r="H51" s="152"/>
      <c r="I51" s="152"/>
      <c r="J51" s="152"/>
    </row>
    <row r="52" spans="1:10" ht="12.75">
      <c r="A52" s="88"/>
      <c r="B52" s="123"/>
      <c r="C52" s="102"/>
      <c r="D52" s="150" t="s">
        <v>111</v>
      </c>
      <c r="E52" s="150"/>
      <c r="F52" s="150"/>
      <c r="G52" s="151"/>
      <c r="H52" s="133"/>
      <c r="I52" s="133"/>
      <c r="J52" s="133"/>
    </row>
    <row r="53" spans="1:10" ht="12.75">
      <c r="A53" s="88"/>
      <c r="B53" s="130"/>
      <c r="C53" s="108"/>
      <c r="D53" s="134"/>
      <c r="E53" s="128"/>
      <c r="F53" s="128"/>
      <c r="G53" s="135"/>
      <c r="H53" s="131"/>
      <c r="I53" s="131"/>
      <c r="J53" s="131"/>
    </row>
    <row r="54" spans="1:10" ht="12.75">
      <c r="A54" s="88"/>
      <c r="B54" s="117" t="s">
        <v>112</v>
      </c>
      <c r="C54" s="118" t="s">
        <v>113</v>
      </c>
      <c r="D54" s="118"/>
      <c r="E54" s="119"/>
      <c r="F54" s="120"/>
      <c r="G54" s="121"/>
      <c r="H54" s="122"/>
      <c r="I54" s="122"/>
      <c r="J54" s="122"/>
    </row>
    <row r="55" spans="1:10" ht="12.75">
      <c r="A55" s="88"/>
      <c r="B55" s="123"/>
      <c r="C55" s="102"/>
      <c r="D55" s="124"/>
      <c r="E55" s="102"/>
      <c r="F55" s="125"/>
      <c r="G55" s="126"/>
      <c r="H55" s="127"/>
      <c r="I55" s="127"/>
      <c r="J55" s="127"/>
    </row>
    <row r="56" spans="1:10" ht="12.75">
      <c r="A56" s="88"/>
      <c r="B56" s="123"/>
      <c r="C56" s="102"/>
      <c r="D56" s="153" t="s">
        <v>114</v>
      </c>
      <c r="E56" s="154" t="s">
        <v>91</v>
      </c>
      <c r="F56" s="128" t="s">
        <v>86</v>
      </c>
      <c r="G56" s="155" t="s">
        <v>91</v>
      </c>
      <c r="H56" s="156">
        <f>H20/H7</f>
        <v>5.576600659847683</v>
      </c>
      <c r="I56" s="156">
        <f>I20/I7</f>
        <v>6.427797289630408</v>
      </c>
      <c r="J56" s="156">
        <f>J20/J7</f>
        <v>6.89894416615389</v>
      </c>
    </row>
    <row r="57" spans="1:10" ht="12.75">
      <c r="A57" s="88"/>
      <c r="B57" s="123"/>
      <c r="C57" s="102"/>
      <c r="D57" s="153"/>
      <c r="E57" s="154"/>
      <c r="F57" s="125" t="s">
        <v>75</v>
      </c>
      <c r="G57" s="155"/>
      <c r="H57" s="156"/>
      <c r="I57" s="156"/>
      <c r="J57" s="156"/>
    </row>
    <row r="58" spans="1:10" ht="12.75">
      <c r="A58" s="88"/>
      <c r="B58" s="123"/>
      <c r="C58" s="102"/>
      <c r="D58" s="150" t="s">
        <v>115</v>
      </c>
      <c r="E58" s="150"/>
      <c r="F58" s="150"/>
      <c r="G58" s="151"/>
      <c r="H58" s="127"/>
      <c r="I58" s="127"/>
      <c r="J58" s="127"/>
    </row>
    <row r="59" spans="1:10" ht="12.75">
      <c r="A59" s="88"/>
      <c r="B59" s="123"/>
      <c r="C59" s="102"/>
      <c r="D59" s="153" t="s">
        <v>116</v>
      </c>
      <c r="E59" s="154" t="s">
        <v>91</v>
      </c>
      <c r="F59" s="128" t="s">
        <v>86</v>
      </c>
      <c r="G59" s="155" t="s">
        <v>91</v>
      </c>
      <c r="H59" s="156">
        <f>_xlfn.IFERROR(H20/H6,0)</f>
        <v>0</v>
      </c>
      <c r="I59" s="156">
        <f>_xlfn.IFERROR(I20/I6,0)</f>
        <v>0</v>
      </c>
      <c r="J59" s="156">
        <f>_xlfn.IFERROR(J20/J6,0)</f>
        <v>0</v>
      </c>
    </row>
    <row r="60" spans="1:10" ht="12.75">
      <c r="A60" s="88"/>
      <c r="B60" s="123"/>
      <c r="C60" s="102"/>
      <c r="D60" s="153"/>
      <c r="E60" s="154"/>
      <c r="F60" s="125" t="s">
        <v>117</v>
      </c>
      <c r="G60" s="155"/>
      <c r="H60" s="156"/>
      <c r="I60" s="156"/>
      <c r="J60" s="156"/>
    </row>
    <row r="61" spans="1:10" ht="12.75">
      <c r="A61" s="88"/>
      <c r="B61" s="123"/>
      <c r="C61" s="102"/>
      <c r="D61" s="150" t="s">
        <v>118</v>
      </c>
      <c r="E61" s="150"/>
      <c r="F61" s="150"/>
      <c r="G61" s="151"/>
      <c r="H61" s="127"/>
      <c r="I61" s="127"/>
      <c r="J61" s="127"/>
    </row>
    <row r="62" spans="1:10" ht="12.75">
      <c r="A62" s="88"/>
      <c r="B62" s="123"/>
      <c r="C62" s="102"/>
      <c r="D62" s="136"/>
      <c r="E62" s="102"/>
      <c r="F62" s="125"/>
      <c r="G62" s="126"/>
      <c r="H62" s="127"/>
      <c r="I62" s="127"/>
      <c r="J62" s="127"/>
    </row>
    <row r="63" spans="1:10" ht="12.75">
      <c r="A63" s="88"/>
      <c r="B63" s="123"/>
      <c r="C63" s="102"/>
      <c r="D63" s="153" t="s">
        <v>119</v>
      </c>
      <c r="E63" s="154" t="s">
        <v>91</v>
      </c>
      <c r="F63" s="128" t="s">
        <v>120</v>
      </c>
      <c r="G63" s="155" t="s">
        <v>91</v>
      </c>
      <c r="H63" s="156">
        <f>H21/H8</f>
        <v>24.0591625554959</v>
      </c>
      <c r="I63" s="156">
        <f>I21/I8</f>
        <v>50.362205996077336</v>
      </c>
      <c r="J63" s="156">
        <f>J21/J8</f>
        <v>55.27656320914812</v>
      </c>
    </row>
    <row r="64" spans="1:10" ht="12.75">
      <c r="A64" s="88"/>
      <c r="B64" s="123"/>
      <c r="C64" s="102"/>
      <c r="D64" s="153"/>
      <c r="E64" s="154"/>
      <c r="F64" s="125" t="s">
        <v>76</v>
      </c>
      <c r="G64" s="155"/>
      <c r="H64" s="156"/>
      <c r="I64" s="156"/>
      <c r="J64" s="156"/>
    </row>
    <row r="65" spans="1:10" ht="12.75">
      <c r="A65" s="88"/>
      <c r="B65" s="123"/>
      <c r="C65" s="102"/>
      <c r="D65" s="150" t="s">
        <v>121</v>
      </c>
      <c r="E65" s="150"/>
      <c r="F65" s="150"/>
      <c r="G65" s="151"/>
      <c r="H65" s="137"/>
      <c r="I65" s="137"/>
      <c r="J65" s="137"/>
    </row>
    <row r="66" spans="1:10" ht="12.75">
      <c r="A66" s="88"/>
      <c r="B66" s="123"/>
      <c r="C66" s="102"/>
      <c r="D66" s="138"/>
      <c r="E66" s="125"/>
      <c r="F66" s="125"/>
      <c r="G66" s="139"/>
      <c r="H66" s="137"/>
      <c r="I66" s="137"/>
      <c r="J66" s="137"/>
    </row>
    <row r="67" spans="1:10" ht="12.75">
      <c r="A67" s="88"/>
      <c r="B67" s="117" t="s">
        <v>122</v>
      </c>
      <c r="C67" s="118" t="s">
        <v>123</v>
      </c>
      <c r="D67" s="118"/>
      <c r="E67" s="119"/>
      <c r="F67" s="120"/>
      <c r="G67" s="121"/>
      <c r="H67" s="122"/>
      <c r="I67" s="122"/>
      <c r="J67" s="122"/>
    </row>
    <row r="68" spans="1:10" ht="12.75">
      <c r="A68" s="88"/>
      <c r="B68" s="123"/>
      <c r="C68" s="102"/>
      <c r="D68" s="124"/>
      <c r="E68" s="102"/>
      <c r="F68" s="125"/>
      <c r="G68" s="126"/>
      <c r="H68" s="127"/>
      <c r="I68" s="127"/>
      <c r="J68" s="127"/>
    </row>
    <row r="69" spans="1:10" ht="12.75">
      <c r="A69" s="88"/>
      <c r="B69" s="123"/>
      <c r="C69" s="102"/>
      <c r="D69" s="153" t="s">
        <v>124</v>
      </c>
      <c r="E69" s="154" t="s">
        <v>91</v>
      </c>
      <c r="F69" s="128" t="s">
        <v>80</v>
      </c>
      <c r="G69" s="155" t="s">
        <v>91</v>
      </c>
      <c r="H69" s="152">
        <f>H14/H7</f>
        <v>0.6788344838436258</v>
      </c>
      <c r="I69" s="152">
        <f>I14/I7</f>
        <v>0.7243180828330804</v>
      </c>
      <c r="J69" s="152">
        <f>J14/J7</f>
        <v>0.7175078554365705</v>
      </c>
    </row>
    <row r="70" spans="1:10" ht="12.75">
      <c r="A70" s="88"/>
      <c r="B70" s="123"/>
      <c r="C70" s="102"/>
      <c r="D70" s="153"/>
      <c r="E70" s="154"/>
      <c r="F70" s="125" t="s">
        <v>75</v>
      </c>
      <c r="G70" s="155"/>
      <c r="H70" s="152"/>
      <c r="I70" s="152"/>
      <c r="J70" s="152"/>
    </row>
    <row r="71" spans="1:10" ht="12.75">
      <c r="A71" s="88"/>
      <c r="B71" s="123"/>
      <c r="C71" s="102"/>
      <c r="D71" s="150" t="s">
        <v>125</v>
      </c>
      <c r="E71" s="150"/>
      <c r="F71" s="150"/>
      <c r="G71" s="151"/>
      <c r="H71" s="140"/>
      <c r="I71" s="140"/>
      <c r="J71" s="140"/>
    </row>
    <row r="72" spans="1:10" ht="12.75">
      <c r="A72" s="88"/>
      <c r="B72" s="123"/>
      <c r="C72" s="102"/>
      <c r="D72" s="153" t="s">
        <v>126</v>
      </c>
      <c r="E72" s="154" t="s">
        <v>91</v>
      </c>
      <c r="F72" s="128" t="s">
        <v>80</v>
      </c>
      <c r="G72" s="155" t="s">
        <v>91</v>
      </c>
      <c r="H72" s="152">
        <f>H14/H16</f>
        <v>2.0995575762454872</v>
      </c>
      <c r="I72" s="152">
        <f>I14/I16</f>
        <v>2.627369113231701</v>
      </c>
      <c r="J72" s="152">
        <f>J14/J16</f>
        <v>2.5399214429322505</v>
      </c>
    </row>
    <row r="73" spans="1:10" ht="12.75">
      <c r="A73" s="88"/>
      <c r="B73" s="123"/>
      <c r="C73" s="102"/>
      <c r="D73" s="153"/>
      <c r="E73" s="154"/>
      <c r="F73" s="125" t="s">
        <v>82</v>
      </c>
      <c r="G73" s="155"/>
      <c r="H73" s="152"/>
      <c r="I73" s="152"/>
      <c r="J73" s="152"/>
    </row>
    <row r="74" spans="1:10" ht="12.75">
      <c r="A74" s="88"/>
      <c r="B74" s="123"/>
      <c r="C74" s="102"/>
      <c r="D74" s="150" t="s">
        <v>127</v>
      </c>
      <c r="E74" s="150"/>
      <c r="F74" s="150"/>
      <c r="G74" s="151"/>
      <c r="H74" s="140"/>
      <c r="I74" s="140"/>
      <c r="J74" s="140"/>
    </row>
    <row r="75" spans="1:10" ht="12.75">
      <c r="A75" s="88"/>
      <c r="B75" s="123"/>
      <c r="C75" s="102"/>
      <c r="D75" s="153" t="s">
        <v>128</v>
      </c>
      <c r="E75" s="154" t="s">
        <v>91</v>
      </c>
      <c r="F75" s="128" t="s">
        <v>79</v>
      </c>
      <c r="G75" s="155" t="s">
        <v>91</v>
      </c>
      <c r="H75" s="152">
        <f>H13/H16</f>
        <v>0</v>
      </c>
      <c r="I75" s="152">
        <f>I13/I16</f>
        <v>0</v>
      </c>
      <c r="J75" s="152">
        <f>J13/J16</f>
        <v>0</v>
      </c>
    </row>
    <row r="76" spans="1:10" ht="12.75">
      <c r="A76" s="88"/>
      <c r="B76" s="123"/>
      <c r="C76" s="102"/>
      <c r="D76" s="153"/>
      <c r="E76" s="154"/>
      <c r="F76" s="125" t="s">
        <v>82</v>
      </c>
      <c r="G76" s="155"/>
      <c r="H76" s="152"/>
      <c r="I76" s="152"/>
      <c r="J76" s="152"/>
    </row>
    <row r="77" spans="1:10" ht="12.75">
      <c r="A77" s="88"/>
      <c r="B77" s="123"/>
      <c r="C77" s="102"/>
      <c r="D77" s="150" t="s">
        <v>129</v>
      </c>
      <c r="E77" s="150"/>
      <c r="F77" s="150"/>
      <c r="G77" s="151"/>
      <c r="H77" s="127"/>
      <c r="I77" s="127"/>
      <c r="J77" s="127"/>
    </row>
    <row r="78" spans="1:10" ht="12.75">
      <c r="A78" s="88"/>
      <c r="B78" s="123"/>
      <c r="C78" s="102"/>
      <c r="D78" s="153" t="s">
        <v>130</v>
      </c>
      <c r="E78" s="154" t="s">
        <v>91</v>
      </c>
      <c r="F78" s="128" t="s">
        <v>83</v>
      </c>
      <c r="G78" s="155" t="s">
        <v>91</v>
      </c>
      <c r="H78" s="156">
        <f>H17/H10</f>
        <v>91.93529323005706</v>
      </c>
      <c r="I78" s="156">
        <f>I17/I10</f>
        <v>14.087179231081999</v>
      </c>
      <c r="J78" s="156">
        <f>J17/J10</f>
        <v>10.766925257574819</v>
      </c>
    </row>
    <row r="79" spans="1:10" ht="12.75">
      <c r="A79" s="88"/>
      <c r="B79" s="123"/>
      <c r="C79" s="102"/>
      <c r="D79" s="153"/>
      <c r="E79" s="154"/>
      <c r="F79" s="125" t="s">
        <v>77</v>
      </c>
      <c r="G79" s="155"/>
      <c r="H79" s="156"/>
      <c r="I79" s="156"/>
      <c r="J79" s="156"/>
    </row>
    <row r="80" spans="1:10" ht="12.75">
      <c r="A80" s="88"/>
      <c r="B80" s="123"/>
      <c r="C80" s="102"/>
      <c r="D80" s="150" t="s">
        <v>131</v>
      </c>
      <c r="E80" s="150"/>
      <c r="F80" s="150"/>
      <c r="G80" s="151"/>
      <c r="H80" s="137"/>
      <c r="I80" s="137"/>
      <c r="J80" s="137"/>
    </row>
    <row r="81" spans="1:10" ht="12.75">
      <c r="A81" s="88"/>
      <c r="B81" s="117" t="s">
        <v>132</v>
      </c>
      <c r="C81" s="118" t="s">
        <v>133</v>
      </c>
      <c r="D81" s="118"/>
      <c r="E81" s="119"/>
      <c r="F81" s="120"/>
      <c r="G81" s="121"/>
      <c r="H81" s="122"/>
      <c r="I81" s="122"/>
      <c r="J81" s="122"/>
    </row>
    <row r="82" spans="1:10" ht="12.75">
      <c r="A82" s="88"/>
      <c r="B82" s="123"/>
      <c r="C82" s="102"/>
      <c r="D82" s="124"/>
      <c r="E82" s="102"/>
      <c r="F82" s="125"/>
      <c r="G82" s="126"/>
      <c r="H82" s="127"/>
      <c r="I82" s="127"/>
      <c r="J82" s="127"/>
    </row>
    <row r="83" spans="1:10" ht="12.75">
      <c r="A83" s="88"/>
      <c r="B83" s="123"/>
      <c r="C83" s="102"/>
      <c r="D83" s="153" t="s">
        <v>134</v>
      </c>
      <c r="E83" s="154" t="s">
        <v>91</v>
      </c>
      <c r="F83" s="128" t="s">
        <v>135</v>
      </c>
      <c r="G83" s="155" t="s">
        <v>91</v>
      </c>
      <c r="H83" s="152">
        <f>(H20-I20)/I20</f>
        <v>0.639643452316597</v>
      </c>
      <c r="I83" s="152">
        <f>(I20-J20)/J20</f>
        <v>1.0051616235493481</v>
      </c>
      <c r="J83" s="152">
        <f>_xlfn.IFERROR((J20-K20)/K20,0)</f>
        <v>0</v>
      </c>
    </row>
    <row r="84" spans="1:10" ht="12.75">
      <c r="A84" s="88"/>
      <c r="B84" s="123"/>
      <c r="C84" s="102"/>
      <c r="D84" s="153"/>
      <c r="E84" s="154"/>
      <c r="F84" s="125" t="s">
        <v>136</v>
      </c>
      <c r="G84" s="155"/>
      <c r="H84" s="152"/>
      <c r="I84" s="152"/>
      <c r="J84" s="152"/>
    </row>
    <row r="85" spans="1:10" ht="12.75">
      <c r="A85" s="88"/>
      <c r="B85" s="123"/>
      <c r="C85" s="102"/>
      <c r="D85" s="150" t="s">
        <v>137</v>
      </c>
      <c r="E85" s="150"/>
      <c r="F85" s="150"/>
      <c r="G85" s="151"/>
      <c r="H85" s="132"/>
      <c r="I85" s="132"/>
      <c r="J85" s="132"/>
    </row>
    <row r="86" spans="1:10" ht="12.75">
      <c r="A86" s="88"/>
      <c r="B86" s="123"/>
      <c r="C86" s="102"/>
      <c r="D86" s="153" t="s">
        <v>138</v>
      </c>
      <c r="E86" s="154" t="s">
        <v>91</v>
      </c>
      <c r="F86" s="128" t="s">
        <v>139</v>
      </c>
      <c r="G86" s="155" t="s">
        <v>91</v>
      </c>
      <c r="H86" s="152">
        <f>(H19-I19)/I19</f>
        <v>1.322175582610922</v>
      </c>
      <c r="I86" s="152">
        <f>(I19-J19)/J19</f>
        <v>0.30289890252154933</v>
      </c>
      <c r="J86" s="152">
        <f>_xlfn.IFERROR((J19-K19)/K19,0)</f>
        <v>0</v>
      </c>
    </row>
    <row r="87" spans="1:10" ht="12.75">
      <c r="A87" s="88"/>
      <c r="B87" s="123"/>
      <c r="C87" s="102"/>
      <c r="D87" s="153"/>
      <c r="E87" s="154"/>
      <c r="F87" s="125" t="s">
        <v>140</v>
      </c>
      <c r="G87" s="155"/>
      <c r="H87" s="152"/>
      <c r="I87" s="152"/>
      <c r="J87" s="152"/>
    </row>
    <row r="88" spans="1:10" ht="12.75">
      <c r="A88" s="88"/>
      <c r="B88" s="123"/>
      <c r="C88" s="102"/>
      <c r="D88" s="150" t="s">
        <v>141</v>
      </c>
      <c r="E88" s="150"/>
      <c r="F88" s="150"/>
      <c r="G88" s="151"/>
      <c r="H88" s="133"/>
      <c r="I88" s="133"/>
      <c r="J88" s="133"/>
    </row>
    <row r="89" spans="1:10" ht="12.75">
      <c r="A89" s="88"/>
      <c r="B89" s="130"/>
      <c r="C89" s="108"/>
      <c r="D89" s="141"/>
      <c r="E89" s="108"/>
      <c r="F89" s="128"/>
      <c r="G89" s="142"/>
      <c r="H89" s="143"/>
      <c r="I89" s="143"/>
      <c r="J89" s="143"/>
    </row>
    <row r="90" spans="1:10" ht="12.75">
      <c r="A90" s="88"/>
      <c r="B90" s="88"/>
      <c r="C90" s="88"/>
      <c r="D90" s="90"/>
      <c r="E90" s="88"/>
      <c r="F90" s="91"/>
      <c r="G90" s="88"/>
      <c r="H90" s="92"/>
      <c r="I90" s="88"/>
      <c r="J90" s="88"/>
    </row>
  </sheetData>
  <sheetProtection/>
  <protectedRanges>
    <protectedRange sqref="H5:J21" name="Datos"/>
  </protectedRanges>
  <mergeCells count="119">
    <mergeCell ref="D27:D28"/>
    <mergeCell ref="E27:E28"/>
    <mergeCell ref="G27:G28"/>
    <mergeCell ref="H27:H28"/>
    <mergeCell ref="I27:I28"/>
    <mergeCell ref="J27:J28"/>
    <mergeCell ref="D29:G29"/>
    <mergeCell ref="D30:D31"/>
    <mergeCell ref="E30:E31"/>
    <mergeCell ref="G30:G31"/>
    <mergeCell ref="H30:H31"/>
    <mergeCell ref="I30:I31"/>
    <mergeCell ref="J30:J31"/>
    <mergeCell ref="D32:G32"/>
    <mergeCell ref="D33:D34"/>
    <mergeCell ref="E33:E34"/>
    <mergeCell ref="G33:G34"/>
    <mergeCell ref="H33:H34"/>
    <mergeCell ref="I33:I34"/>
    <mergeCell ref="J33:J34"/>
    <mergeCell ref="D35:G35"/>
    <mergeCell ref="D38:D39"/>
    <mergeCell ref="E38:E39"/>
    <mergeCell ref="G38:G39"/>
    <mergeCell ref="H38:H39"/>
    <mergeCell ref="I38:I39"/>
    <mergeCell ref="J38:J39"/>
    <mergeCell ref="D40:G40"/>
    <mergeCell ref="D41:D42"/>
    <mergeCell ref="E41:E42"/>
    <mergeCell ref="G41:G42"/>
    <mergeCell ref="H41:H42"/>
    <mergeCell ref="I41:I42"/>
    <mergeCell ref="J41:J42"/>
    <mergeCell ref="D43:G43"/>
    <mergeCell ref="D44:D45"/>
    <mergeCell ref="E44:E45"/>
    <mergeCell ref="G44:G45"/>
    <mergeCell ref="H44:H45"/>
    <mergeCell ref="I44:I45"/>
    <mergeCell ref="J44:J45"/>
    <mergeCell ref="D46:G46"/>
    <mergeCell ref="D47:D48"/>
    <mergeCell ref="E47:E48"/>
    <mergeCell ref="G47:G48"/>
    <mergeCell ref="H47:H48"/>
    <mergeCell ref="I47:I48"/>
    <mergeCell ref="J47:J48"/>
    <mergeCell ref="D49:G49"/>
    <mergeCell ref="D50:D51"/>
    <mergeCell ref="E50:E51"/>
    <mergeCell ref="G50:G51"/>
    <mergeCell ref="H50:H51"/>
    <mergeCell ref="I50:I51"/>
    <mergeCell ref="J50:J51"/>
    <mergeCell ref="D52:G52"/>
    <mergeCell ref="D56:D57"/>
    <mergeCell ref="E56:E57"/>
    <mergeCell ref="G56:G57"/>
    <mergeCell ref="H56:H57"/>
    <mergeCell ref="I56:I57"/>
    <mergeCell ref="J56:J57"/>
    <mergeCell ref="D58:G58"/>
    <mergeCell ref="D59:D60"/>
    <mergeCell ref="E59:E60"/>
    <mergeCell ref="G59:G60"/>
    <mergeCell ref="H59:H60"/>
    <mergeCell ref="I59:I60"/>
    <mergeCell ref="J59:J60"/>
    <mergeCell ref="D61:G61"/>
    <mergeCell ref="D63:D64"/>
    <mergeCell ref="E63:E64"/>
    <mergeCell ref="G63:G64"/>
    <mergeCell ref="H63:H64"/>
    <mergeCell ref="I63:I64"/>
    <mergeCell ref="J63:J64"/>
    <mergeCell ref="D65:G65"/>
    <mergeCell ref="D69:D70"/>
    <mergeCell ref="E69:E70"/>
    <mergeCell ref="G69:G70"/>
    <mergeCell ref="H69:H70"/>
    <mergeCell ref="I69:I70"/>
    <mergeCell ref="J69:J70"/>
    <mergeCell ref="D71:G71"/>
    <mergeCell ref="D72:D73"/>
    <mergeCell ref="E72:E73"/>
    <mergeCell ref="G72:G73"/>
    <mergeCell ref="H72:H73"/>
    <mergeCell ref="I72:I73"/>
    <mergeCell ref="J72:J73"/>
    <mergeCell ref="D74:G74"/>
    <mergeCell ref="D75:D76"/>
    <mergeCell ref="E75:E76"/>
    <mergeCell ref="G75:G76"/>
    <mergeCell ref="H75:H76"/>
    <mergeCell ref="I75:I76"/>
    <mergeCell ref="J75:J76"/>
    <mergeCell ref="D77:G77"/>
    <mergeCell ref="D78:D79"/>
    <mergeCell ref="E78:E79"/>
    <mergeCell ref="G78:G79"/>
    <mergeCell ref="H78:H79"/>
    <mergeCell ref="I78:I79"/>
    <mergeCell ref="J78:J79"/>
    <mergeCell ref="D80:G80"/>
    <mergeCell ref="D83:D84"/>
    <mergeCell ref="E83:E84"/>
    <mergeCell ref="G83:G84"/>
    <mergeCell ref="H83:H84"/>
    <mergeCell ref="I83:I84"/>
    <mergeCell ref="D88:G88"/>
    <mergeCell ref="J83:J84"/>
    <mergeCell ref="D85:G85"/>
    <mergeCell ref="D86:D87"/>
    <mergeCell ref="E86:E87"/>
    <mergeCell ref="G86:G87"/>
    <mergeCell ref="H86:H87"/>
    <mergeCell ref="I86:I87"/>
    <mergeCell ref="J86:J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Jonnathan Ricardo Recinos Perez</cp:lastModifiedBy>
  <cp:lastPrinted>2023-08-07T20:19:58Z</cp:lastPrinted>
  <dcterms:created xsi:type="dcterms:W3CDTF">1998-02-28T19:37:11Z</dcterms:created>
  <dcterms:modified xsi:type="dcterms:W3CDTF">2024-04-16T07:56:25Z</dcterms:modified>
  <cp:category/>
  <cp:version/>
  <cp:contentType/>
  <cp:contentStatus/>
</cp:coreProperties>
</file>